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Manav\Desktop\VPD\Updated sheets\"/>
    </mc:Choice>
  </mc:AlternateContent>
  <xr:revisionPtr revIDLastSave="0" documentId="13_ncr:1_{735DC2A7-6E9E-4335-9DC0-950FCE4CCB24}" xr6:coauthVersionLast="47" xr6:coauthVersionMax="47" xr10:uidLastSave="{00000000-0000-0000-0000-000000000000}"/>
  <bookViews>
    <workbookView xWindow="-110" yWindow="-110" windowWidth="19420" windowHeight="11500" xr2:uid="{00000000-000D-0000-FFFF-FFFF00000000}"/>
  </bookViews>
  <sheets>
    <sheet name="Cash Flow " sheetId="1" r:id="rId1"/>
    <sheet name="Workings for Cash Flows" sheetId="2" r:id="rId2"/>
    <sheet name="Balance Sheet" sheetId="4" r:id="rId3"/>
    <sheet name="Profit &amp; Loss" sheetId="5" r:id="rId4"/>
    <sheet name="Notes " sheetId="6" r:id="rId5"/>
    <sheet name="Note 11" sheetId="7"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a">'[1]Bal. Sheet'!#REF!</definedName>
    <definedName name="\aa">[2]GROUPING!#REF!</definedName>
    <definedName name="\b">#REF!</definedName>
    <definedName name="\c">'[1]Bal. Sheet'!#REF!</definedName>
    <definedName name="\d">'[1]Bal. Sheet'!#REF!</definedName>
    <definedName name="\e">#REF!</definedName>
    <definedName name="\f">#REF!</definedName>
    <definedName name="\g">#REF!</definedName>
    <definedName name="\h">#REF!</definedName>
    <definedName name="\i">'[1]Bal. Sheet'!#REF!</definedName>
    <definedName name="\j">#REF!</definedName>
    <definedName name="\k">#REF!</definedName>
    <definedName name="\l">#REF!</definedName>
    <definedName name="\m">#REF!</definedName>
    <definedName name="\n">#REF!</definedName>
    <definedName name="\o">#REF!</definedName>
    <definedName name="\p">#N/A</definedName>
    <definedName name="\Q">#REF!</definedName>
    <definedName name="\r">#REF!</definedName>
    <definedName name="\s">'[1]Bal. Sheet'!#REF!</definedName>
    <definedName name="\t">#REF!</definedName>
    <definedName name="\TB_6">#REF!</definedName>
    <definedName name="\TB_7">#REF!</definedName>
    <definedName name="\TB_8">#REF!</definedName>
    <definedName name="\TB_9">#REF!</definedName>
    <definedName name="\u">#REF!</definedName>
    <definedName name="\v">#REF!</definedName>
    <definedName name="\w">#REF!</definedName>
    <definedName name="\x">#REF!</definedName>
    <definedName name="\y">#REF!</definedName>
    <definedName name="\z">#REF!</definedName>
    <definedName name="_________________BTM150">#REF!</definedName>
    <definedName name="_________________BTM200">#REF!</definedName>
    <definedName name="_________________BTM50">#REF!</definedName>
    <definedName name="_________________CON1">#REF!</definedName>
    <definedName name="_________________CON2">#REF!</definedName>
    <definedName name="_________________EXC1">#REF!</definedName>
    <definedName name="_________________EXC2">#REF!</definedName>
    <definedName name="_________________hom2">#REF!</definedName>
    <definedName name="_________________msl100">#REF!</definedName>
    <definedName name="_________________msl200">#REF!</definedName>
    <definedName name="_________________msl250">#REF!</definedName>
    <definedName name="_________________msl300">#REF!</definedName>
    <definedName name="_________________msl400">#REF!</definedName>
    <definedName name="_________________msl800">#REF!</definedName>
    <definedName name="_________________mui100">#REF!</definedName>
    <definedName name="_________________mui105">#REF!</definedName>
    <definedName name="_________________mui108">#REF!</definedName>
    <definedName name="_________________mui130">#REF!</definedName>
    <definedName name="_________________mui140">#REF!</definedName>
    <definedName name="_________________mui160">#REF!</definedName>
    <definedName name="_________________mui180">#REF!</definedName>
    <definedName name="_________________mui250">#REF!</definedName>
    <definedName name="_________________mui271">#REF!</definedName>
    <definedName name="_________________mui320">#REF!</definedName>
    <definedName name="_________________mui45">#REF!</definedName>
    <definedName name="_________________mui50">#REF!</definedName>
    <definedName name="_________________mui54">#REF!</definedName>
    <definedName name="_________________mui65">#REF!</definedName>
    <definedName name="_________________mui75">#REF!</definedName>
    <definedName name="_________________mui80">#REF!</definedName>
    <definedName name="_________________NET2">#REF!</definedName>
    <definedName name="_________________sat10">#REF!</definedName>
    <definedName name="_________________sat12">#REF!</definedName>
    <definedName name="_________________sat14">#REF!</definedName>
    <definedName name="_________________sat16">#REF!</definedName>
    <definedName name="_________________sat20">#REF!</definedName>
    <definedName name="_________________sat8">#REF!</definedName>
    <definedName name="_________________sua20">#REF!</definedName>
    <definedName name="_________________sua30">#REF!</definedName>
    <definedName name="_________________vbt150">#REF!</definedName>
    <definedName name="_________________vbt200">#REF!</definedName>
    <definedName name="_________________vbt210">#REF!</definedName>
    <definedName name="_________________vbt300">#REF!</definedName>
    <definedName name="_________________vbt400">#REF!</definedName>
    <definedName name="_________________vxm100">#REF!</definedName>
    <definedName name="_________________vxm300">#REF!</definedName>
    <definedName name="_________________vxm500">#REF!</definedName>
    <definedName name="_________________vxm75">#REF!</definedName>
    <definedName name="________________BTM150">#REF!</definedName>
    <definedName name="________________BTM200">#REF!</definedName>
    <definedName name="________________BTM50">#REF!</definedName>
    <definedName name="________________CON1">#REF!</definedName>
    <definedName name="________________CON2">#REF!</definedName>
    <definedName name="________________EXC1">#REF!</definedName>
    <definedName name="________________EXC2">#REF!</definedName>
    <definedName name="________________hom2">#REF!</definedName>
    <definedName name="________________msl100">#REF!</definedName>
    <definedName name="________________msl200">#REF!</definedName>
    <definedName name="________________msl250">#REF!</definedName>
    <definedName name="________________msl300">#REF!</definedName>
    <definedName name="________________msl400">#REF!</definedName>
    <definedName name="________________msl800">#REF!</definedName>
    <definedName name="________________mui100">#REF!</definedName>
    <definedName name="________________mui105">#REF!</definedName>
    <definedName name="________________mui108">#REF!</definedName>
    <definedName name="________________mui130">#REF!</definedName>
    <definedName name="________________mui140">#REF!</definedName>
    <definedName name="________________mui160">#REF!</definedName>
    <definedName name="________________mui180">#REF!</definedName>
    <definedName name="________________mui250">#REF!</definedName>
    <definedName name="________________mui271">#REF!</definedName>
    <definedName name="________________mui320">#REF!</definedName>
    <definedName name="________________mui45">#REF!</definedName>
    <definedName name="________________mui50">#REF!</definedName>
    <definedName name="________________mui54">#REF!</definedName>
    <definedName name="________________mui65">#REF!</definedName>
    <definedName name="________________mui75">#REF!</definedName>
    <definedName name="________________mui80">#REF!</definedName>
    <definedName name="________________NET2">#REF!</definedName>
    <definedName name="________________sat10">#REF!</definedName>
    <definedName name="________________sat12">#REF!</definedName>
    <definedName name="________________sat14">#REF!</definedName>
    <definedName name="________________sat16">#REF!</definedName>
    <definedName name="________________sat20">#REF!</definedName>
    <definedName name="________________sat8">#REF!</definedName>
    <definedName name="________________sua20">#REF!</definedName>
    <definedName name="________________sua30">#REF!</definedName>
    <definedName name="________________vbt150">#REF!</definedName>
    <definedName name="________________vbt200">#REF!</definedName>
    <definedName name="________________vbt210">#REF!</definedName>
    <definedName name="________________vbt300">#REF!</definedName>
    <definedName name="________________vbt400">#REF!</definedName>
    <definedName name="________________vxm100">#REF!</definedName>
    <definedName name="________________vxm300">#REF!</definedName>
    <definedName name="________________vxm500">#REF!</definedName>
    <definedName name="________________vxm75">#REF!</definedName>
    <definedName name="_______________BTM150">#REF!</definedName>
    <definedName name="_______________BTM200">#REF!</definedName>
    <definedName name="_______________BTM50">#REF!</definedName>
    <definedName name="_______________CON1">#REF!</definedName>
    <definedName name="_______________CON2">#REF!</definedName>
    <definedName name="_______________EXC1">#REF!</definedName>
    <definedName name="_______________EXC2">#REF!</definedName>
    <definedName name="_______________hom2">#REF!</definedName>
    <definedName name="_______________msl100">#REF!</definedName>
    <definedName name="_______________msl200">#REF!</definedName>
    <definedName name="_______________msl250">#REF!</definedName>
    <definedName name="_______________msl300">#REF!</definedName>
    <definedName name="_______________msl400">#REF!</definedName>
    <definedName name="_______________msl800">#REF!</definedName>
    <definedName name="_______________mui100">#REF!</definedName>
    <definedName name="_______________mui105">#REF!</definedName>
    <definedName name="_______________mui108">#REF!</definedName>
    <definedName name="_______________mui130">#REF!</definedName>
    <definedName name="_______________mui140">#REF!</definedName>
    <definedName name="_______________mui160">#REF!</definedName>
    <definedName name="_______________mui180">#REF!</definedName>
    <definedName name="_______________mui250">#REF!</definedName>
    <definedName name="_______________mui271">#REF!</definedName>
    <definedName name="_______________mui320">#REF!</definedName>
    <definedName name="_______________mui45">#REF!</definedName>
    <definedName name="_______________mui50">#REF!</definedName>
    <definedName name="_______________mui54">#REF!</definedName>
    <definedName name="_______________mui65">#REF!</definedName>
    <definedName name="_______________mui75">#REF!</definedName>
    <definedName name="_______________mui80">#REF!</definedName>
    <definedName name="_______________NET2">#REF!</definedName>
    <definedName name="_______________sat10">#REF!</definedName>
    <definedName name="_______________sat12">#REF!</definedName>
    <definedName name="_______________sat14">#REF!</definedName>
    <definedName name="_______________sat16">#REF!</definedName>
    <definedName name="_______________sat20">#REF!</definedName>
    <definedName name="_______________sat8">#REF!</definedName>
    <definedName name="_______________sua20">#REF!</definedName>
    <definedName name="_______________sua30">#REF!</definedName>
    <definedName name="_______________vbt150">#REF!</definedName>
    <definedName name="_______________vbt200">#REF!</definedName>
    <definedName name="_______________vbt210">#REF!</definedName>
    <definedName name="_______________vbt300">#REF!</definedName>
    <definedName name="_______________vbt400">#REF!</definedName>
    <definedName name="_______________vxm100">#REF!</definedName>
    <definedName name="_______________vxm300">#REF!</definedName>
    <definedName name="_______________vxm500">#REF!</definedName>
    <definedName name="_______________vxm75">#REF!</definedName>
    <definedName name="______________BTM150">#REF!</definedName>
    <definedName name="______________BTM200">#REF!</definedName>
    <definedName name="______________BTM50">#REF!</definedName>
    <definedName name="______________CON1">#REF!</definedName>
    <definedName name="______________CON2">#REF!</definedName>
    <definedName name="______________EXC1">#REF!</definedName>
    <definedName name="______________EXC2">#REF!</definedName>
    <definedName name="______________hom2">#REF!</definedName>
    <definedName name="______________msl100">#REF!</definedName>
    <definedName name="______________msl200">#REF!</definedName>
    <definedName name="______________msl250">#REF!</definedName>
    <definedName name="______________msl300">#REF!</definedName>
    <definedName name="______________msl400">#REF!</definedName>
    <definedName name="______________msl800">#REF!</definedName>
    <definedName name="______________mui100">#REF!</definedName>
    <definedName name="______________mui105">#REF!</definedName>
    <definedName name="______________mui108">#REF!</definedName>
    <definedName name="______________mui130">#REF!</definedName>
    <definedName name="______________mui140">#REF!</definedName>
    <definedName name="______________mui160">#REF!</definedName>
    <definedName name="______________mui180">#REF!</definedName>
    <definedName name="______________mui250">#REF!</definedName>
    <definedName name="______________mui271">#REF!</definedName>
    <definedName name="______________mui320">#REF!</definedName>
    <definedName name="______________mui45">#REF!</definedName>
    <definedName name="______________mui50">#REF!</definedName>
    <definedName name="______________mui54">#REF!</definedName>
    <definedName name="______________mui65">#REF!</definedName>
    <definedName name="______________mui75">#REF!</definedName>
    <definedName name="______________mui80">#REF!</definedName>
    <definedName name="______________NET2">#REF!</definedName>
    <definedName name="______________sat10">#REF!</definedName>
    <definedName name="______________sat12">#REF!</definedName>
    <definedName name="______________sat14">#REF!</definedName>
    <definedName name="______________sat16">#REF!</definedName>
    <definedName name="______________sat20">#REF!</definedName>
    <definedName name="______________sat8">#REF!</definedName>
    <definedName name="______________sua20">#REF!</definedName>
    <definedName name="______________sua30">#REF!</definedName>
    <definedName name="______________vbt150">#REF!</definedName>
    <definedName name="______________vbt200">#REF!</definedName>
    <definedName name="______________vbt210">#REF!</definedName>
    <definedName name="______________vbt300">#REF!</definedName>
    <definedName name="______________vbt400">#REF!</definedName>
    <definedName name="______________vxm100">#REF!</definedName>
    <definedName name="______________vxm300">#REF!</definedName>
    <definedName name="______________vxm500">#REF!</definedName>
    <definedName name="______________vxm75">#REF!</definedName>
    <definedName name="_____________BTM150">#REF!</definedName>
    <definedName name="_____________BTM200">#REF!</definedName>
    <definedName name="_____________BTM50">#REF!</definedName>
    <definedName name="_____________CON1">#REF!</definedName>
    <definedName name="_____________CON2">#REF!</definedName>
    <definedName name="_____________EXC1">#REF!</definedName>
    <definedName name="_____________EXC2">#REF!</definedName>
    <definedName name="_____________hom2">#REF!</definedName>
    <definedName name="_____________msl100">#REF!</definedName>
    <definedName name="_____________msl200">#REF!</definedName>
    <definedName name="_____________msl250">#REF!</definedName>
    <definedName name="_____________msl300">#REF!</definedName>
    <definedName name="_____________msl400">#REF!</definedName>
    <definedName name="_____________msl800">#REF!</definedName>
    <definedName name="_____________mui100">#REF!</definedName>
    <definedName name="_____________mui105">#REF!</definedName>
    <definedName name="_____________mui108">#REF!</definedName>
    <definedName name="_____________mui130">#REF!</definedName>
    <definedName name="_____________mui140">#REF!</definedName>
    <definedName name="_____________mui160">#REF!</definedName>
    <definedName name="_____________mui180">#REF!</definedName>
    <definedName name="_____________mui250">#REF!</definedName>
    <definedName name="_____________mui271">#REF!</definedName>
    <definedName name="_____________mui320">#REF!</definedName>
    <definedName name="_____________mui45">#REF!</definedName>
    <definedName name="_____________mui50">#REF!</definedName>
    <definedName name="_____________mui54">#REF!</definedName>
    <definedName name="_____________mui65">#REF!</definedName>
    <definedName name="_____________mui75">#REF!</definedName>
    <definedName name="_____________mui80">#REF!</definedName>
    <definedName name="_____________NET2">#REF!</definedName>
    <definedName name="_____________sat10">#REF!</definedName>
    <definedName name="_____________sat12">#REF!</definedName>
    <definedName name="_____________sat14">#REF!</definedName>
    <definedName name="_____________sat16">#REF!</definedName>
    <definedName name="_____________sat20">#REF!</definedName>
    <definedName name="_____________sat8">#REF!</definedName>
    <definedName name="_____________sua20">#REF!</definedName>
    <definedName name="_____________sua30">#REF!</definedName>
    <definedName name="_____________vbt150">#REF!</definedName>
    <definedName name="_____________vbt200">#REF!</definedName>
    <definedName name="_____________vbt210">#REF!</definedName>
    <definedName name="_____________vbt300">#REF!</definedName>
    <definedName name="_____________vbt400">#REF!</definedName>
    <definedName name="_____________vxm100">#REF!</definedName>
    <definedName name="_____________vxm300">#REF!</definedName>
    <definedName name="_____________vxm500">#REF!</definedName>
    <definedName name="_____________vxm75">#REF!</definedName>
    <definedName name="____________BTM150">#REF!</definedName>
    <definedName name="____________BTM200">#REF!</definedName>
    <definedName name="____________BTM50">#REF!</definedName>
    <definedName name="____________CON1">#REF!</definedName>
    <definedName name="____________CON2">#REF!</definedName>
    <definedName name="____________EXC1">#REF!</definedName>
    <definedName name="____________EXC2">#REF!</definedName>
    <definedName name="____________hom2">#REF!</definedName>
    <definedName name="____________msl100">#REF!</definedName>
    <definedName name="____________msl200">#REF!</definedName>
    <definedName name="____________msl250">#REF!</definedName>
    <definedName name="____________msl300">#REF!</definedName>
    <definedName name="____________msl400">#REF!</definedName>
    <definedName name="____________msl800">#REF!</definedName>
    <definedName name="____________mui100">#REF!</definedName>
    <definedName name="____________mui105">#REF!</definedName>
    <definedName name="____________mui108">#REF!</definedName>
    <definedName name="____________mui130">#REF!</definedName>
    <definedName name="____________mui140">#REF!</definedName>
    <definedName name="____________mui160">#REF!</definedName>
    <definedName name="____________mui180">#REF!</definedName>
    <definedName name="____________mui250">#REF!</definedName>
    <definedName name="____________mui271">#REF!</definedName>
    <definedName name="____________mui320">#REF!</definedName>
    <definedName name="____________mui45">#REF!</definedName>
    <definedName name="____________mui50">#REF!</definedName>
    <definedName name="____________mui54">#REF!</definedName>
    <definedName name="____________mui65">#REF!</definedName>
    <definedName name="____________mui75">#REF!</definedName>
    <definedName name="____________mui80">#REF!</definedName>
    <definedName name="____________NET2">#REF!</definedName>
    <definedName name="____________sat10">#REF!</definedName>
    <definedName name="____________sat12">#REF!</definedName>
    <definedName name="____________sat14">#REF!</definedName>
    <definedName name="____________sat16">#REF!</definedName>
    <definedName name="____________sat20">#REF!</definedName>
    <definedName name="____________sat8">#REF!</definedName>
    <definedName name="____________sua20">#REF!</definedName>
    <definedName name="____________sua30">#REF!</definedName>
    <definedName name="____________vbt150">#REF!</definedName>
    <definedName name="____________vbt200">#REF!</definedName>
    <definedName name="____________vbt210">#REF!</definedName>
    <definedName name="____________vbt300">#REF!</definedName>
    <definedName name="____________vbt400">#REF!</definedName>
    <definedName name="____________vxm100">#REF!</definedName>
    <definedName name="____________vxm300">#REF!</definedName>
    <definedName name="____________vxm500">#REF!</definedName>
    <definedName name="____________vxm75">#REF!</definedName>
    <definedName name="___________BTM150">#REF!</definedName>
    <definedName name="___________BTM200">#REF!</definedName>
    <definedName name="___________BTM50">#REF!</definedName>
    <definedName name="___________CON1">#REF!</definedName>
    <definedName name="___________CON2">#REF!</definedName>
    <definedName name="___________EXC1">#REF!</definedName>
    <definedName name="___________EXC2">#REF!</definedName>
    <definedName name="___________hom2">#REF!</definedName>
    <definedName name="___________msl100">#REF!</definedName>
    <definedName name="___________msl200">#REF!</definedName>
    <definedName name="___________msl250">#REF!</definedName>
    <definedName name="___________msl300">#REF!</definedName>
    <definedName name="___________msl400">#REF!</definedName>
    <definedName name="___________msl800">#REF!</definedName>
    <definedName name="___________mui100">#REF!</definedName>
    <definedName name="___________mui105">#REF!</definedName>
    <definedName name="___________mui108">#REF!</definedName>
    <definedName name="___________mui130">#REF!</definedName>
    <definedName name="___________mui140">#REF!</definedName>
    <definedName name="___________mui160">#REF!</definedName>
    <definedName name="___________mui180">#REF!</definedName>
    <definedName name="___________mui250">#REF!</definedName>
    <definedName name="___________mui271">#REF!</definedName>
    <definedName name="___________mui320">#REF!</definedName>
    <definedName name="___________mui45">#REF!</definedName>
    <definedName name="___________mui50">#REF!</definedName>
    <definedName name="___________mui54">#REF!</definedName>
    <definedName name="___________mui65">#REF!</definedName>
    <definedName name="___________mui75">#REF!</definedName>
    <definedName name="___________mui80">#REF!</definedName>
    <definedName name="___________NET2">#REF!</definedName>
    <definedName name="___________sat10">#REF!</definedName>
    <definedName name="___________sat12">#REF!</definedName>
    <definedName name="___________sat14">#REF!</definedName>
    <definedName name="___________sat16">#REF!</definedName>
    <definedName name="___________sat20">#REF!</definedName>
    <definedName name="___________sat8">#REF!</definedName>
    <definedName name="___________sua20">#REF!</definedName>
    <definedName name="___________sua30">#REF!</definedName>
    <definedName name="___________vbt150">#REF!</definedName>
    <definedName name="___________vbt200">#REF!</definedName>
    <definedName name="___________vbt210">#REF!</definedName>
    <definedName name="___________vbt300">#REF!</definedName>
    <definedName name="___________vbt400">#REF!</definedName>
    <definedName name="___________vxm100">#REF!</definedName>
    <definedName name="___________vxm300">#REF!</definedName>
    <definedName name="___________vxm500">#REF!</definedName>
    <definedName name="___________vxm75">#REF!</definedName>
    <definedName name="__________BTM150">#REF!</definedName>
    <definedName name="__________BTM200">#REF!</definedName>
    <definedName name="__________BTM50">#REF!</definedName>
    <definedName name="__________CON1">#REF!</definedName>
    <definedName name="__________CON2">#REF!</definedName>
    <definedName name="__________EXC1">#REF!</definedName>
    <definedName name="__________EXC2">#REF!</definedName>
    <definedName name="__________hom2">#REF!</definedName>
    <definedName name="__________msl100">#REF!</definedName>
    <definedName name="__________msl200">#REF!</definedName>
    <definedName name="__________msl250">#REF!</definedName>
    <definedName name="__________msl300">#REF!</definedName>
    <definedName name="__________msl400">#REF!</definedName>
    <definedName name="__________msl800">#REF!</definedName>
    <definedName name="__________mui100">#REF!</definedName>
    <definedName name="__________mui105">#REF!</definedName>
    <definedName name="__________mui108">#REF!</definedName>
    <definedName name="__________mui130">#REF!</definedName>
    <definedName name="__________mui140">#REF!</definedName>
    <definedName name="__________mui160">#REF!</definedName>
    <definedName name="__________mui180">#REF!</definedName>
    <definedName name="__________mui250">#REF!</definedName>
    <definedName name="__________mui271">#REF!</definedName>
    <definedName name="__________mui320">#REF!</definedName>
    <definedName name="__________mui45">#REF!</definedName>
    <definedName name="__________mui50">#REF!</definedName>
    <definedName name="__________mui54">#REF!</definedName>
    <definedName name="__________mui65">#REF!</definedName>
    <definedName name="__________mui75">#REF!</definedName>
    <definedName name="__________mui80">#REF!</definedName>
    <definedName name="__________NET2">#REF!</definedName>
    <definedName name="__________sat10">#REF!</definedName>
    <definedName name="__________sat12">#REF!</definedName>
    <definedName name="__________sat14">#REF!</definedName>
    <definedName name="__________sat16">#REF!</definedName>
    <definedName name="__________sat20">#REF!</definedName>
    <definedName name="__________sat8">#REF!</definedName>
    <definedName name="__________sua20">#REF!</definedName>
    <definedName name="__________sua30">#REF!</definedName>
    <definedName name="__________vbt150">#REF!</definedName>
    <definedName name="__________vbt200">#REF!</definedName>
    <definedName name="__________vbt210">#REF!</definedName>
    <definedName name="__________vbt300">#REF!</definedName>
    <definedName name="__________vbt400">#REF!</definedName>
    <definedName name="__________vxm100">#REF!</definedName>
    <definedName name="__________vxm300">#REF!</definedName>
    <definedName name="__________vxm500">#REF!</definedName>
    <definedName name="__________vxm75">#REF!</definedName>
    <definedName name="_________BTM150">#REF!</definedName>
    <definedName name="_________BTM200">#REF!</definedName>
    <definedName name="_________BTM50">#REF!</definedName>
    <definedName name="_________CON1">#REF!</definedName>
    <definedName name="_________CON2">#REF!</definedName>
    <definedName name="_________EXC1">#REF!</definedName>
    <definedName name="_________EXC2">#REF!</definedName>
    <definedName name="_________hom2">#REF!</definedName>
    <definedName name="_________msl100">#REF!</definedName>
    <definedName name="_________msl200">#REF!</definedName>
    <definedName name="_________msl250">#REF!</definedName>
    <definedName name="_________msl300">#REF!</definedName>
    <definedName name="_________msl400">#REF!</definedName>
    <definedName name="_________msl800">#REF!</definedName>
    <definedName name="_________mui100">#REF!</definedName>
    <definedName name="_________mui105">#REF!</definedName>
    <definedName name="_________mui108">#REF!</definedName>
    <definedName name="_________mui130">#REF!</definedName>
    <definedName name="_________mui140">#REF!</definedName>
    <definedName name="_________mui160">#REF!</definedName>
    <definedName name="_________mui180">#REF!</definedName>
    <definedName name="_________mui250">#REF!</definedName>
    <definedName name="_________mui271">#REF!</definedName>
    <definedName name="_________mui320">#REF!</definedName>
    <definedName name="_________mui45">#REF!</definedName>
    <definedName name="_________mui50">#REF!</definedName>
    <definedName name="_________mui54">#REF!</definedName>
    <definedName name="_________mui65">#REF!</definedName>
    <definedName name="_________mui75">#REF!</definedName>
    <definedName name="_________mui80">#REF!</definedName>
    <definedName name="_________NET2">#REF!</definedName>
    <definedName name="_________sat10">#REF!</definedName>
    <definedName name="_________sat12">#REF!</definedName>
    <definedName name="_________sat14">#REF!</definedName>
    <definedName name="_________sat16">#REF!</definedName>
    <definedName name="_________sat20">#REF!</definedName>
    <definedName name="_________sat8">#REF!</definedName>
    <definedName name="_________sua20">#REF!</definedName>
    <definedName name="_________sua30">#REF!</definedName>
    <definedName name="_________vbt150">#REF!</definedName>
    <definedName name="_________vbt200">#REF!</definedName>
    <definedName name="_________vbt210">#REF!</definedName>
    <definedName name="_________vbt300">#REF!</definedName>
    <definedName name="_________vbt400">#REF!</definedName>
    <definedName name="_________vxm100">#REF!</definedName>
    <definedName name="_________vxm300">#REF!</definedName>
    <definedName name="_________vxm500">#REF!</definedName>
    <definedName name="_________vxm75">#REF!</definedName>
    <definedName name="________BTM150">#REF!</definedName>
    <definedName name="________BTM200">#REF!</definedName>
    <definedName name="________BTM50">#REF!</definedName>
    <definedName name="________CON1">#REF!</definedName>
    <definedName name="________CON2">#REF!</definedName>
    <definedName name="________EXC1">#REF!</definedName>
    <definedName name="________EXC2">#REF!</definedName>
    <definedName name="________hom2">#REF!</definedName>
    <definedName name="________KEY2" hidden="1">#REF!</definedName>
    <definedName name="________msl100">#REF!</definedName>
    <definedName name="________msl200">#REF!</definedName>
    <definedName name="________msl250">#REF!</definedName>
    <definedName name="________msl300">#REF!</definedName>
    <definedName name="________msl400">#REF!</definedName>
    <definedName name="________msl800">#REF!</definedName>
    <definedName name="________mui100">#REF!</definedName>
    <definedName name="________mui105">#REF!</definedName>
    <definedName name="________mui108">#REF!</definedName>
    <definedName name="________mui130">#REF!</definedName>
    <definedName name="________mui140">#REF!</definedName>
    <definedName name="________mui160">#REF!</definedName>
    <definedName name="________mui180">#REF!</definedName>
    <definedName name="________mui250">#REF!</definedName>
    <definedName name="________mui271">#REF!</definedName>
    <definedName name="________mui320">#REF!</definedName>
    <definedName name="________mui45">#REF!</definedName>
    <definedName name="________mui50">#REF!</definedName>
    <definedName name="________mui54">#REF!</definedName>
    <definedName name="________mui65">#REF!</definedName>
    <definedName name="________mui75">#REF!</definedName>
    <definedName name="________mui80">#REF!</definedName>
    <definedName name="________NET2">#REF!</definedName>
    <definedName name="________sat10">#REF!</definedName>
    <definedName name="________sat12">#REF!</definedName>
    <definedName name="________sat14">#REF!</definedName>
    <definedName name="________sat16">#REF!</definedName>
    <definedName name="________sat20">#REF!</definedName>
    <definedName name="________sat8">#REF!</definedName>
    <definedName name="________sua20">#REF!</definedName>
    <definedName name="________sua30">#REF!</definedName>
    <definedName name="________vbt150">#REF!</definedName>
    <definedName name="________vbt200">#REF!</definedName>
    <definedName name="________vbt210">#REF!</definedName>
    <definedName name="________vbt300">#REF!</definedName>
    <definedName name="________vbt400">#REF!</definedName>
    <definedName name="________vxm100">#REF!</definedName>
    <definedName name="________vxm300">#REF!</definedName>
    <definedName name="________vxm500">#REF!</definedName>
    <definedName name="________vxm75">#REF!</definedName>
    <definedName name="_______ANN7">#REF!</definedName>
    <definedName name="_______BTM150">#REF!</definedName>
    <definedName name="_______BTM200">#REF!</definedName>
    <definedName name="_______BTM50">#REF!</definedName>
    <definedName name="_______CON1">#REF!</definedName>
    <definedName name="_______CON2">#REF!</definedName>
    <definedName name="_______DAT1">#REF!</definedName>
    <definedName name="_______DAT10">#REF!</definedName>
    <definedName name="_______DAT12">#REF!</definedName>
    <definedName name="_______DAT2">#REF!</definedName>
    <definedName name="_______DAT3">#REF!</definedName>
    <definedName name="_______DAT4">#REF!</definedName>
    <definedName name="_______DAT5">#REF!</definedName>
    <definedName name="_______DAT6">#REF!</definedName>
    <definedName name="_______DAT7">#REF!</definedName>
    <definedName name="_______DAT8">#REF!</definedName>
    <definedName name="_______EXC1">#REF!</definedName>
    <definedName name="_______EXC2">#REF!</definedName>
    <definedName name="_______hom2">#REF!</definedName>
    <definedName name="_______KEY2" hidden="1">#REF!</definedName>
    <definedName name="_______KEY3" hidden="1">#REF!</definedName>
    <definedName name="_______msl100">#REF!</definedName>
    <definedName name="_______msl200">#REF!</definedName>
    <definedName name="_______msl250">#REF!</definedName>
    <definedName name="_______msl300">#REF!</definedName>
    <definedName name="_______msl400">#REF!</definedName>
    <definedName name="_______msl800">#REF!</definedName>
    <definedName name="_______mui100">#REF!</definedName>
    <definedName name="_______mui105">#REF!</definedName>
    <definedName name="_______mui108">#REF!</definedName>
    <definedName name="_______mui130">#REF!</definedName>
    <definedName name="_______mui140">#REF!</definedName>
    <definedName name="_______mui160">#REF!</definedName>
    <definedName name="_______mui180">#REF!</definedName>
    <definedName name="_______mui250">#REF!</definedName>
    <definedName name="_______mui271">#REF!</definedName>
    <definedName name="_______mui320">#REF!</definedName>
    <definedName name="_______mui45">#REF!</definedName>
    <definedName name="_______mui50">#REF!</definedName>
    <definedName name="_______mui54">#REF!</definedName>
    <definedName name="_______mui65">#REF!</definedName>
    <definedName name="_______mui75">#REF!</definedName>
    <definedName name="_______mui80">#REF!</definedName>
    <definedName name="_______NET2">#REF!</definedName>
    <definedName name="_______sat10">#REF!</definedName>
    <definedName name="_______sat12">#REF!</definedName>
    <definedName name="_______sat14">#REF!</definedName>
    <definedName name="_______sat16">#REF!</definedName>
    <definedName name="_______sat20">#REF!</definedName>
    <definedName name="_______sat8">#REF!</definedName>
    <definedName name="_______sua20">#REF!</definedName>
    <definedName name="_______sua30">#REF!</definedName>
    <definedName name="_______vbt150">#REF!</definedName>
    <definedName name="_______vbt200">#REF!</definedName>
    <definedName name="_______vbt210">#REF!</definedName>
    <definedName name="_______vbt300">#REF!</definedName>
    <definedName name="_______vbt400">#REF!</definedName>
    <definedName name="_______vxm100">#REF!</definedName>
    <definedName name="_______vxm300">#REF!</definedName>
    <definedName name="_______vxm500">#REF!</definedName>
    <definedName name="_______vxm75">#REF!</definedName>
    <definedName name="______ANN7">#REF!</definedName>
    <definedName name="______BTM150">#REF!</definedName>
    <definedName name="______BTM200">#REF!</definedName>
    <definedName name="______BTM50">#REF!</definedName>
    <definedName name="______CON1">#REF!</definedName>
    <definedName name="______CON2">#REF!</definedName>
    <definedName name="______DAT1">#REF!</definedName>
    <definedName name="______DAT10">#REF!</definedName>
    <definedName name="______DAT12">#REF!</definedName>
    <definedName name="______DAT2">#REF!</definedName>
    <definedName name="______DAT3">#REF!</definedName>
    <definedName name="______DAT4">#REF!</definedName>
    <definedName name="______DAT5">#REF!</definedName>
    <definedName name="______DAT6">#REF!</definedName>
    <definedName name="______DAT7">#REF!</definedName>
    <definedName name="______DAT8">#REF!</definedName>
    <definedName name="______EXC1">#REF!</definedName>
    <definedName name="______EXC2">#REF!</definedName>
    <definedName name="______hom2">#REF!</definedName>
    <definedName name="______KEY2" hidden="1">#REF!</definedName>
    <definedName name="______KEY3" hidden="1">#REF!</definedName>
    <definedName name="______msl100">#REF!</definedName>
    <definedName name="______msl200">#REF!</definedName>
    <definedName name="______msl250">#REF!</definedName>
    <definedName name="______msl300">#REF!</definedName>
    <definedName name="______msl400">#REF!</definedName>
    <definedName name="______msl800">#REF!</definedName>
    <definedName name="______mui100">#REF!</definedName>
    <definedName name="______mui105">#REF!</definedName>
    <definedName name="______mui108">#REF!</definedName>
    <definedName name="______mui130">#REF!</definedName>
    <definedName name="______mui140">#REF!</definedName>
    <definedName name="______mui160">#REF!</definedName>
    <definedName name="______mui180">#REF!</definedName>
    <definedName name="______mui250">#REF!</definedName>
    <definedName name="______mui271">#REF!</definedName>
    <definedName name="______mui320">#REF!</definedName>
    <definedName name="______mui45">#REF!</definedName>
    <definedName name="______mui50">#REF!</definedName>
    <definedName name="______mui54">#REF!</definedName>
    <definedName name="______mui65">#REF!</definedName>
    <definedName name="______mui75">#REF!</definedName>
    <definedName name="______mui80">#REF!</definedName>
    <definedName name="______NET2">#REF!</definedName>
    <definedName name="______sat10">#REF!</definedName>
    <definedName name="______sat12">#REF!</definedName>
    <definedName name="______sat14">#REF!</definedName>
    <definedName name="______sat16">#REF!</definedName>
    <definedName name="______sat20">#REF!</definedName>
    <definedName name="______sat8">#REF!</definedName>
    <definedName name="______sua20">#REF!</definedName>
    <definedName name="______sua30">#REF!</definedName>
    <definedName name="______vbt150">#REF!</definedName>
    <definedName name="______vbt200">#REF!</definedName>
    <definedName name="______vbt210">#REF!</definedName>
    <definedName name="______vbt300">#REF!</definedName>
    <definedName name="______vbt400">#REF!</definedName>
    <definedName name="______vxm100">#REF!</definedName>
    <definedName name="______vxm300">#REF!</definedName>
    <definedName name="______vxm500">#REF!</definedName>
    <definedName name="______vxm75">#REF!</definedName>
    <definedName name="_____ANN7">#REF!</definedName>
    <definedName name="_____BTM150">#REF!</definedName>
    <definedName name="_____BTM200">#REF!</definedName>
    <definedName name="_____BTM50">#REF!</definedName>
    <definedName name="_____CON1">#REF!</definedName>
    <definedName name="_____CON2">#REF!</definedName>
    <definedName name="_____DAT1">#REF!</definedName>
    <definedName name="_____DAT10">#REF!</definedName>
    <definedName name="_____DAT12">#REF!</definedName>
    <definedName name="_____DAT2">#REF!</definedName>
    <definedName name="_____DAT3">#REF!</definedName>
    <definedName name="_____DAT4">#REF!</definedName>
    <definedName name="_____DAT5">#REF!</definedName>
    <definedName name="_____DAT6">#REF!</definedName>
    <definedName name="_____DAT7">#REF!</definedName>
    <definedName name="_____DAT8">#REF!</definedName>
    <definedName name="_____EXC1">#REF!</definedName>
    <definedName name="_____EXC2">#REF!</definedName>
    <definedName name="_____hom2">#REF!</definedName>
    <definedName name="_____KEY2" hidden="1">#REF!</definedName>
    <definedName name="_____KEY3" hidden="1">#REF!</definedName>
    <definedName name="_____msl100">#REF!</definedName>
    <definedName name="_____msl200">#REF!</definedName>
    <definedName name="_____msl250">#REF!</definedName>
    <definedName name="_____msl300">#REF!</definedName>
    <definedName name="_____msl400">#REF!</definedName>
    <definedName name="_____msl800">#REF!</definedName>
    <definedName name="_____mui100">#REF!</definedName>
    <definedName name="_____mui105">#REF!</definedName>
    <definedName name="_____mui108">#REF!</definedName>
    <definedName name="_____mui130">#REF!</definedName>
    <definedName name="_____mui140">#REF!</definedName>
    <definedName name="_____mui160">#REF!</definedName>
    <definedName name="_____mui180">#REF!</definedName>
    <definedName name="_____mui250">#REF!</definedName>
    <definedName name="_____mui271">#REF!</definedName>
    <definedName name="_____mui320">#REF!</definedName>
    <definedName name="_____mui45">#REF!</definedName>
    <definedName name="_____mui50">#REF!</definedName>
    <definedName name="_____mui54">#REF!</definedName>
    <definedName name="_____mui65">#REF!</definedName>
    <definedName name="_____mui75">#REF!</definedName>
    <definedName name="_____mui80">#REF!</definedName>
    <definedName name="_____NET2">#REF!</definedName>
    <definedName name="_____sat10">#REF!</definedName>
    <definedName name="_____sat12">#REF!</definedName>
    <definedName name="_____sat14">#REF!</definedName>
    <definedName name="_____sat16">#REF!</definedName>
    <definedName name="_____sat20">#REF!</definedName>
    <definedName name="_____sat8">#REF!</definedName>
    <definedName name="_____sua20">#REF!</definedName>
    <definedName name="_____sua30">#REF!</definedName>
    <definedName name="_____vbt150">#REF!</definedName>
    <definedName name="_____vbt200">#REF!</definedName>
    <definedName name="_____vbt210">#REF!</definedName>
    <definedName name="_____vbt300">#REF!</definedName>
    <definedName name="_____vbt400">#REF!</definedName>
    <definedName name="_____vxm100">#REF!</definedName>
    <definedName name="_____vxm300">#REF!</definedName>
    <definedName name="_____vxm500">#REF!</definedName>
    <definedName name="_____vxm75">#REF!</definedName>
    <definedName name="____ANN7">#REF!</definedName>
    <definedName name="____BTM150">#REF!</definedName>
    <definedName name="____BTM200">#REF!</definedName>
    <definedName name="____BTM50">#REF!</definedName>
    <definedName name="____CON1">#REF!</definedName>
    <definedName name="____CON2">#REF!</definedName>
    <definedName name="____DAT1">#REF!</definedName>
    <definedName name="____DAT10">#REF!</definedName>
    <definedName name="____DAT12">#REF!</definedName>
    <definedName name="____DAT2">#REF!</definedName>
    <definedName name="____DAT3">#REF!</definedName>
    <definedName name="____DAT4">#REF!</definedName>
    <definedName name="____DAT5">#REF!</definedName>
    <definedName name="____DAT6">#REF!</definedName>
    <definedName name="____DAT7">#REF!</definedName>
    <definedName name="____DAT8">#REF!</definedName>
    <definedName name="____EXC1">#REF!</definedName>
    <definedName name="____EXC2">#REF!</definedName>
    <definedName name="____hom2">#REF!</definedName>
    <definedName name="____KEY2" hidden="1">#REF!</definedName>
    <definedName name="____KEY3" hidden="1">#REF!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sat10">#REF!</definedName>
    <definedName name="____sat12">#REF!</definedName>
    <definedName name="____sat14">#REF!</definedName>
    <definedName name="____sat16">#REF!</definedName>
    <definedName name="____sat20">#REF!</definedName>
    <definedName name="____sat8">#REF!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ANN7">#REF!</definedName>
    <definedName name="___BTM150">#REF!</definedName>
    <definedName name="___BTM200">#REF!</definedName>
    <definedName name="___BTM50">#REF!</definedName>
    <definedName name="___CON1">#REF!</definedName>
    <definedName name="___CON2">#REF!</definedName>
    <definedName name="___DAT1">#REF!</definedName>
    <definedName name="___DAT10">#REF!</definedName>
    <definedName name="___DAT12">#REF!</definedName>
    <definedName name="___DAT2">#REF!</definedName>
    <definedName name="___DAT3">#REF!</definedName>
    <definedName name="___DAT4">#REF!</definedName>
    <definedName name="___DAT5">#REF!</definedName>
    <definedName name="___DAT6">#REF!</definedName>
    <definedName name="___DAT7">#REF!</definedName>
    <definedName name="___DAT8">#REF!</definedName>
    <definedName name="___EXC1">#REF!</definedName>
    <definedName name="___EXC2">#REF!</definedName>
    <definedName name="___hom2">#REF!</definedName>
    <definedName name="___INV2">#REF!</definedName>
    <definedName name="___KEY2" hidden="1">#REF!</definedName>
    <definedName name="___KEY3" hidden="1">#REF!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p1">#REF!</definedName>
    <definedName name="___sat10">#REF!</definedName>
    <definedName name="___sat12">#REF!</definedName>
    <definedName name="___sat14">#REF!</definedName>
    <definedName name="___sat16">#REF!</definedName>
    <definedName name="___sat20">#REF!</definedName>
    <definedName name="___sat8">#REF!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ANN7">#REF!</definedName>
    <definedName name="__BTM150">#REF!</definedName>
    <definedName name="__BTM200">#REF!</definedName>
    <definedName name="__BTM50">#REF!</definedName>
    <definedName name="__CON1">#REF!</definedName>
    <definedName name="__CON2">#REF!</definedName>
    <definedName name="__DAT1">#REF!</definedName>
    <definedName name="__DAT10">#REF!</definedName>
    <definedName name="__DAT12">#REF!</definedName>
    <definedName name="__DAT2">#REF!</definedName>
    <definedName name="__DAT3">#REF!</definedName>
    <definedName name="__DAT4">#REF!</definedName>
    <definedName name="__DAT5">#REF!</definedName>
    <definedName name="__DAT6">#REF!</definedName>
    <definedName name="__DAT7">#REF!</definedName>
    <definedName name="__DAT8">#REF!</definedName>
    <definedName name="__EXC1">#REF!</definedName>
    <definedName name="__EXC2">#REF!</definedName>
    <definedName name="__hom2">#REF!</definedName>
    <definedName name="__INV2">#REF!</definedName>
    <definedName name="__KEY2" hidden="1">#REF!</definedName>
    <definedName name="__KEY3" hidden="1">#REF!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p1">#REF!</definedName>
    <definedName name="__PRINT_AREA_MI_1">#REF!</definedName>
    <definedName name="__sat10">#REF!</definedName>
    <definedName name="__sat12">#REF!</definedName>
    <definedName name="__sat14">#REF!</definedName>
    <definedName name="__sat16">#REF!</definedName>
    <definedName name="__sat20">#REF!</definedName>
    <definedName name="__sat8">#REF!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_xlnm.Database">"#REF!"</definedName>
    <definedName name="__xlnm.Extract">"#REF!"</definedName>
    <definedName name="__xlnm.Print_Area">"#REF!"</definedName>
    <definedName name="_1">#REF!</definedName>
    <definedName name="_1__PRINT_AREA_MI_1">#REF!</definedName>
    <definedName name="_1PRINT_AREA_MI_1" localSheetId="0">#REF!</definedName>
    <definedName name="_1PRINT_AREA_MI_1">#REF!</definedName>
    <definedName name="_1PRINT_AREA_MI_1_13">#REF!</definedName>
    <definedName name="_1PRINT_AREA_MI_1_15">"#REF!"</definedName>
    <definedName name="_1PRINT_AREA_MI_1_2">"#REF!"</definedName>
    <definedName name="_1PRINT_AREA_MI_1_3">"#REF!"</definedName>
    <definedName name="_1PRINT_AREA_MI_1_5">"#REF!"</definedName>
    <definedName name="_2">#REF!</definedName>
    <definedName name="_2_PRINT_AREA_MI_1">#REF!</definedName>
    <definedName name="_3PRINT_AREA_MI_1">#REF!</definedName>
    <definedName name="_5PRINT_AREA_MI_1">#REF!</definedName>
    <definedName name="_6PRINT_AREA_MI_1">#REF!</definedName>
    <definedName name="_a">'[3]Bal. Sheet'!#REF!</definedName>
    <definedName name="_a_1">'[3]Bal. Sheet'!#REF!</definedName>
    <definedName name="_a_1_15">NA()</definedName>
    <definedName name="_a_1_2">NA()</definedName>
    <definedName name="_a_1_3">NA()</definedName>
    <definedName name="_a_1_5">NA()</definedName>
    <definedName name="_a_13">'[1]Bal. Sheet'!#REF!</definedName>
    <definedName name="_a_15">NA()</definedName>
    <definedName name="_a_15_1">'[1]Bal. Sheet'!#REF!</definedName>
    <definedName name="_a_2">'[3]Bal. Sheet'!#REF!</definedName>
    <definedName name="_a_3">'[3]Bal. Sheet'!#REF!</definedName>
    <definedName name="_a_3_1">'[4]Bal_ Sheet'!#REF!</definedName>
    <definedName name="_a_3_13">'[4]Bal_ Sheet'!#REF!</definedName>
    <definedName name="_a_3_15">NA()</definedName>
    <definedName name="_a_3_2">NA()</definedName>
    <definedName name="_a_3_3">NA()</definedName>
    <definedName name="_a_3_5">NA()</definedName>
    <definedName name="_a_4">'[3]Bal. Sheet'!#REF!</definedName>
    <definedName name="_a_5">'[3]Bal. Sheet'!#REF!</definedName>
    <definedName name="_a_6">#REF!</definedName>
    <definedName name="_a_7">#REF!</definedName>
    <definedName name="_a_8">'[3]Bal. Sheet'!#REF!</definedName>
    <definedName name="_aa">NA()</definedName>
    <definedName name="_ANN7">#REF!</definedName>
    <definedName name="_b">#REF!</definedName>
    <definedName name="_b_1">#REF!</definedName>
    <definedName name="_b_13">'[1]Bal. Sheet'!#REF!</definedName>
    <definedName name="_b_15">"#REF!"</definedName>
    <definedName name="_b_2">#REF!</definedName>
    <definedName name="_b_3">#REF!</definedName>
    <definedName name="_b_4">#REF!</definedName>
    <definedName name="_b_5">#REF!</definedName>
    <definedName name="_b_6">#REF!</definedName>
    <definedName name="_b_7">#REF!</definedName>
    <definedName name="_b_8">#REF!</definedName>
    <definedName name="_BTM150">#REF!</definedName>
    <definedName name="_BTM200">#REF!</definedName>
    <definedName name="_BTM50">#REF!</definedName>
    <definedName name="_c">'[3]Bal. Sheet'!#REF!</definedName>
    <definedName name="_c_1">'[3]Bal. Sheet'!#REF!</definedName>
    <definedName name="_c_1_15">NA()</definedName>
    <definedName name="_c_1_2">NA()</definedName>
    <definedName name="_c_1_3">NA()</definedName>
    <definedName name="_c_1_5">NA()</definedName>
    <definedName name="_c_13">'[1]Bal. Sheet'!#REF!</definedName>
    <definedName name="_c_15">NA()</definedName>
    <definedName name="_c_15_1">'[1]Bal. Sheet'!#REF!</definedName>
    <definedName name="_c_2">'[3]Bal. Sheet'!#REF!</definedName>
    <definedName name="_c_3">'[3]Bal. Sheet'!#REF!</definedName>
    <definedName name="_c_3_1">'[4]Bal_ Sheet'!#REF!</definedName>
    <definedName name="_c_3_13">'[4]Bal_ Sheet'!#REF!</definedName>
    <definedName name="_c_3_15">NA()</definedName>
    <definedName name="_c_3_2">NA()</definedName>
    <definedName name="_c_3_3">NA()</definedName>
    <definedName name="_c_3_5">NA()</definedName>
    <definedName name="_c_4">'[3]Bal. Sheet'!#REF!</definedName>
    <definedName name="_c_5">'[3]Bal. Sheet'!#REF!</definedName>
    <definedName name="_c_6">#REF!</definedName>
    <definedName name="_c_7">#REF!</definedName>
    <definedName name="_c_8">'[3]Bal. Sheet'!#REF!</definedName>
    <definedName name="_CON1">#REF!</definedName>
    <definedName name="_CON2">#REF!</definedName>
    <definedName name="_d">'[3]Bal. Sheet'!#REF!</definedName>
    <definedName name="_d_1">'[3]Bal. Sheet'!#REF!</definedName>
    <definedName name="_d_1_15">NA()</definedName>
    <definedName name="_d_1_2">NA()</definedName>
    <definedName name="_d_1_3">NA()</definedName>
    <definedName name="_d_1_5">NA()</definedName>
    <definedName name="_d_13">'[1]Bal. Sheet'!#REF!</definedName>
    <definedName name="_d_15">NA()</definedName>
    <definedName name="_d_15_1">'[1]Bal. Sheet'!#REF!</definedName>
    <definedName name="_d_2">'[3]Bal. Sheet'!#REF!</definedName>
    <definedName name="_d_3">'[3]Bal. Sheet'!#REF!</definedName>
    <definedName name="_d_3_1">'[4]Bal_ Sheet'!#REF!</definedName>
    <definedName name="_d_3_13">'[4]Bal_ Sheet'!#REF!</definedName>
    <definedName name="_d_3_15">NA()</definedName>
    <definedName name="_d_3_2">NA()</definedName>
    <definedName name="_d_3_3">NA()</definedName>
    <definedName name="_d_3_5">NA()</definedName>
    <definedName name="_d_4">'[3]Bal. Sheet'!#REF!</definedName>
    <definedName name="_d_5">'[3]Bal. Sheet'!#REF!</definedName>
    <definedName name="_d_6">#REF!</definedName>
    <definedName name="_d_7">#REF!</definedName>
    <definedName name="_d_8">'[3]Bal. Sheet'!#REF!</definedName>
    <definedName name="_DAT1">#REF!</definedName>
    <definedName name="_DAT10">#REF!</definedName>
    <definedName name="_DAT12">#REF!</definedName>
    <definedName name="_DAT2">#REF!</definedName>
    <definedName name="_DAT3">#REF!</definedName>
    <definedName name="_DAT4">#REF!</definedName>
    <definedName name="_DAT5">#REF!</definedName>
    <definedName name="_DAT6">#REF!</definedName>
    <definedName name="_DAT7">#REF!</definedName>
    <definedName name="_DAT8">#REF!</definedName>
    <definedName name="_e">#REF!</definedName>
    <definedName name="_e_1">#REF!</definedName>
    <definedName name="_e_2">#REF!</definedName>
    <definedName name="_e_3">#REF!</definedName>
    <definedName name="_e_4">#REF!</definedName>
    <definedName name="_e_5">#REF!</definedName>
    <definedName name="_e_6">#REF!</definedName>
    <definedName name="_e_7">#REF!</definedName>
    <definedName name="_e_8">#REF!</definedName>
    <definedName name="_EXC1">#REF!</definedName>
    <definedName name="_EXC2">#REF!</definedName>
    <definedName name="_f">#REF!</definedName>
    <definedName name="_f_1">#REF!</definedName>
    <definedName name="_f_2">#REF!</definedName>
    <definedName name="_f_3">#REF!</definedName>
    <definedName name="_f_4">#REF!</definedName>
    <definedName name="_f_5">#REF!</definedName>
    <definedName name="_f_6">#REF!</definedName>
    <definedName name="_f_7">#REF!</definedName>
    <definedName name="_f_8">#REF!</definedName>
    <definedName name="_Fill" hidden="1">#REF!</definedName>
    <definedName name="_Fill_1">#REF!</definedName>
    <definedName name="_Fill_15">#REF!</definedName>
    <definedName name="_Fill_2">#REF!</definedName>
    <definedName name="_Fill_3">#REF!</definedName>
    <definedName name="_Fill_4">#REF!</definedName>
    <definedName name="_Fill_5">#REF!</definedName>
    <definedName name="_Fill_6">#REF!</definedName>
    <definedName name="_Fill_7">#REF!</definedName>
    <definedName name="_Fill_8">#REF!</definedName>
    <definedName name="_xlnm._FilterDatabase" localSheetId="0" hidden="1">#REF!</definedName>
    <definedName name="_xlnm._FilterDatabase" localSheetId="4" hidden="1">'Notes '!$A$1:$G$293</definedName>
    <definedName name="_xlnm._FilterDatabase" localSheetId="1" hidden="1">'Workings for Cash Flows'!$A$4:$F$161</definedName>
    <definedName name="_xlnm._FilterDatabase" hidden="1">#REF!</definedName>
    <definedName name="_g">#REF!</definedName>
    <definedName name="_g_1">#REF!</definedName>
    <definedName name="_g_2">#REF!</definedName>
    <definedName name="_g_3">#REF!</definedName>
    <definedName name="_g_4">#REF!</definedName>
    <definedName name="_g_5">#REF!</definedName>
    <definedName name="_g_6">#REF!</definedName>
    <definedName name="_g_7">#REF!</definedName>
    <definedName name="_g_8">#REF!</definedName>
    <definedName name="_h">#REF!</definedName>
    <definedName name="_h_1">#REF!</definedName>
    <definedName name="_h_2">#REF!</definedName>
    <definedName name="_h_3">#REF!</definedName>
    <definedName name="_h_4">#REF!</definedName>
    <definedName name="_h_5">#REF!</definedName>
    <definedName name="_h_6">#REF!</definedName>
    <definedName name="_h_7">#REF!</definedName>
    <definedName name="_h_8">#REF!</definedName>
    <definedName name="_hom2" localSheetId="3">#REF!</definedName>
    <definedName name="_hom2">#REF!</definedName>
    <definedName name="_i">'[3]Bal. Sheet'!#REF!</definedName>
    <definedName name="_i_1">'[3]Bal. Sheet'!#REF!</definedName>
    <definedName name="_i_1_15">NA()</definedName>
    <definedName name="_i_1_2">NA()</definedName>
    <definedName name="_i_1_3">NA()</definedName>
    <definedName name="_i_1_5">NA()</definedName>
    <definedName name="_i_13">'[1]Bal. Sheet'!#REF!</definedName>
    <definedName name="_i_15">NA()</definedName>
    <definedName name="_i_15_1">'[1]Bal. Sheet'!#REF!</definedName>
    <definedName name="_i_2">'[3]Bal. Sheet'!#REF!</definedName>
    <definedName name="_i_3">'[3]Bal. Sheet'!#REF!</definedName>
    <definedName name="_i_3_1">'[4]Bal_ Sheet'!#REF!</definedName>
    <definedName name="_i_3_13">'[4]Bal_ Sheet'!#REF!</definedName>
    <definedName name="_i_3_15">NA()</definedName>
    <definedName name="_i_3_2">NA()</definedName>
    <definedName name="_i_3_3">NA()</definedName>
    <definedName name="_i_3_5">NA()</definedName>
    <definedName name="_i_4">'[3]Bal. Sheet'!#REF!</definedName>
    <definedName name="_i_5">'[3]Bal. Sheet'!#REF!</definedName>
    <definedName name="_i_6">#REF!</definedName>
    <definedName name="_i_7">#REF!</definedName>
    <definedName name="_i_8">'[3]Bal. Sheet'!#REF!</definedName>
    <definedName name="_j">#REF!</definedName>
    <definedName name="_j_1">#REF!</definedName>
    <definedName name="_j_2">#REF!</definedName>
    <definedName name="_j_3">#REF!</definedName>
    <definedName name="_j_4">#REF!</definedName>
    <definedName name="_j_5">#REF!</definedName>
    <definedName name="_j_6">#REF!</definedName>
    <definedName name="_j_7">#REF!</definedName>
    <definedName name="_j_8">#REF!</definedName>
    <definedName name="_k">#REF!</definedName>
    <definedName name="_k_1">#REF!</definedName>
    <definedName name="_k_2">#REF!</definedName>
    <definedName name="_k_3">#REF!</definedName>
    <definedName name="_k_4">#REF!</definedName>
    <definedName name="_k_5">#REF!</definedName>
    <definedName name="_k_6">#REF!</definedName>
    <definedName name="_k_7">#REF!</definedName>
    <definedName name="_k_8">#REF!</definedName>
    <definedName name="_Key1" localSheetId="0" hidden="1">#REF!</definedName>
    <definedName name="_Key1" hidden="1">[5]Quantity!#REF!</definedName>
    <definedName name="_Key2" hidden="1">#REF!</definedName>
    <definedName name="_KEY3" hidden="1">#REF!</definedName>
    <definedName name="_l">#REF!</definedName>
    <definedName name="_l_1">#REF!</definedName>
    <definedName name="_l_2">#REF!</definedName>
    <definedName name="_l_3">#REF!</definedName>
    <definedName name="_l_4">#REF!</definedName>
    <definedName name="_l_5">#REF!</definedName>
    <definedName name="_l_6">#REF!</definedName>
    <definedName name="_l_7">#REF!</definedName>
    <definedName name="_l_8">#REF!</definedName>
    <definedName name="_m">#REF!</definedName>
    <definedName name="_m_1">#REF!</definedName>
    <definedName name="_m_2">#REF!</definedName>
    <definedName name="_m_3">#REF!</definedName>
    <definedName name="_m_4">#REF!</definedName>
    <definedName name="_m_5">#REF!</definedName>
    <definedName name="_m_6">#REF!</definedName>
    <definedName name="_m_7">#REF!</definedName>
    <definedName name="_m_8">#REF!</definedName>
    <definedName name="_msl100" localSheetId="3">#REF!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n">#REF!</definedName>
    <definedName name="_n_1">#REF!</definedName>
    <definedName name="_n_2">#REF!</definedName>
    <definedName name="_n_3">#REF!</definedName>
    <definedName name="_n_4">#REF!</definedName>
    <definedName name="_n_5">#REF!</definedName>
    <definedName name="_n_6">#REF!</definedName>
    <definedName name="_n_7">#REF!</definedName>
    <definedName name="_n_8">#REF!</definedName>
    <definedName name="_NET2">#REF!</definedName>
    <definedName name="_o">#REF!</definedName>
    <definedName name="_o_1">#REF!</definedName>
    <definedName name="_o_2">#REF!</definedName>
    <definedName name="_o_3">#REF!</definedName>
    <definedName name="_o_4">#REF!</definedName>
    <definedName name="_o_5">#REF!</definedName>
    <definedName name="_o_6">#REF!</definedName>
    <definedName name="_o_7">#REF!</definedName>
    <definedName name="_o_8">#REF!</definedName>
    <definedName name="_Order1" hidden="1">255</definedName>
    <definedName name="_Order2" hidden="1">255</definedName>
    <definedName name="_p">#REF!</definedName>
    <definedName name="_p_1">#REF!</definedName>
    <definedName name="_p_2">#REF!</definedName>
    <definedName name="_p_3">#REF!</definedName>
    <definedName name="_p_4">#REF!</definedName>
    <definedName name="_p_5">#REF!</definedName>
    <definedName name="_p_6">#REF!</definedName>
    <definedName name="_p_7">#REF!</definedName>
    <definedName name="_p_8">#REF!</definedName>
    <definedName name="_Parse_In" localSheetId="0" hidden="1">#REF!</definedName>
    <definedName name="_Parse_In" hidden="1">#REF!</definedName>
    <definedName name="_Parse_Out" localSheetId="0" hidden="1">#REF!</definedName>
    <definedName name="_Parse_Out" hidden="1">[5]Quantity!#REF!</definedName>
    <definedName name="_PRINT_AREA_MI_1">#REF!</definedName>
    <definedName name="_q">#REF!</definedName>
    <definedName name="_q_1">#REF!</definedName>
    <definedName name="_q_2">#REF!</definedName>
    <definedName name="_q_3">#REF!</definedName>
    <definedName name="_q_4">#REF!</definedName>
    <definedName name="_q_5">#REF!</definedName>
    <definedName name="_q_6">#REF!</definedName>
    <definedName name="_q_7">#REF!</definedName>
    <definedName name="_q_8">#REF!</definedName>
    <definedName name="_r">#REF!</definedName>
    <definedName name="_r_1">#REF!</definedName>
    <definedName name="_r_2">#REF!</definedName>
    <definedName name="_r_3">#REF!</definedName>
    <definedName name="_r_4">#REF!</definedName>
    <definedName name="_r_5">#REF!</definedName>
    <definedName name="_r_6">#REF!</definedName>
    <definedName name="_r_7">#REF!</definedName>
    <definedName name="_r_8">#REF!</definedName>
    <definedName name="_s">'[3]Bal. Sheet'!#REF!</definedName>
    <definedName name="_s_1">'[3]Bal. Sheet'!#REF!</definedName>
    <definedName name="_s_1_15">NA()</definedName>
    <definedName name="_s_1_2">NA()</definedName>
    <definedName name="_s_1_3">NA()</definedName>
    <definedName name="_s_1_5">NA()</definedName>
    <definedName name="_s_13">'[1]Bal. Sheet'!#REF!</definedName>
    <definedName name="_s_15">NA()</definedName>
    <definedName name="_s_15_1">'[1]Bal. Sheet'!#REF!</definedName>
    <definedName name="_s_2">'[3]Bal. Sheet'!#REF!</definedName>
    <definedName name="_s_3">'[3]Bal. Sheet'!#REF!</definedName>
    <definedName name="_s_3_1">'[4]Bal_ Sheet'!#REF!</definedName>
    <definedName name="_s_3_13">'[4]Bal_ Sheet'!#REF!</definedName>
    <definedName name="_s_3_15">NA()</definedName>
    <definedName name="_s_3_2">NA()</definedName>
    <definedName name="_s_3_3">NA()</definedName>
    <definedName name="_s_3_5">NA()</definedName>
    <definedName name="_s_4">'[3]Bal. Sheet'!#REF!</definedName>
    <definedName name="_s_5">'[3]Bal. Sheet'!#REF!</definedName>
    <definedName name="_s_6">#REF!</definedName>
    <definedName name="_s_7">#REF!</definedName>
    <definedName name="_s_8">'[3]Bal. Sheet'!#REF!</definedName>
    <definedName name="_sat10">#REF!</definedName>
    <definedName name="_sat12">#REF!</definedName>
    <definedName name="_sat14">#REF!</definedName>
    <definedName name="_sat16">#REF!</definedName>
    <definedName name="_sat20">#REF!</definedName>
    <definedName name="_sat8">#REF!</definedName>
    <definedName name="_sbs2">[6]BS!#REF!</definedName>
    <definedName name="_sbs3">[6]BS!#REF!</definedName>
    <definedName name="_Sort" hidden="1">#REF!</definedName>
    <definedName name="_spl1">[6]BS!#REF!</definedName>
    <definedName name="_spl2">[6]BS!#REF!</definedName>
    <definedName name="_spl3">[6]BS!#REF!</definedName>
    <definedName name="_sua20">#REF!</definedName>
    <definedName name="_sua30">#REF!</definedName>
    <definedName name="_t">#REF!</definedName>
    <definedName name="_t_1">#REF!</definedName>
    <definedName name="_t_2">#REF!</definedName>
    <definedName name="_t_3">#REF!</definedName>
    <definedName name="_t_4">#REF!</definedName>
    <definedName name="_t_5">#REF!</definedName>
    <definedName name="_t_6">#REF!</definedName>
    <definedName name="_t_7">#REF!</definedName>
    <definedName name="_t_8">#REF!</definedName>
    <definedName name="_u">#REF!</definedName>
    <definedName name="_u_1">#REF!</definedName>
    <definedName name="_u_2">#REF!</definedName>
    <definedName name="_u_3">#REF!</definedName>
    <definedName name="_u_4">#REF!</definedName>
    <definedName name="_u_5">#REF!</definedName>
    <definedName name="_u_6">#REF!</definedName>
    <definedName name="_u_7">#REF!</definedName>
    <definedName name="_u_8">#REF!</definedName>
    <definedName name="_v">#REF!</definedName>
    <definedName name="_v_1">#REF!</definedName>
    <definedName name="_v_2">#REF!</definedName>
    <definedName name="_v_3">#REF!</definedName>
    <definedName name="_v_4">#REF!</definedName>
    <definedName name="_v_5">#REF!</definedName>
    <definedName name="_v_6">#REF!</definedName>
    <definedName name="_v_7">#REF!</definedName>
    <definedName name="_v_8">#REF!</definedName>
    <definedName name="_vbt150">#REF!</definedName>
    <definedName name="_vbt200">#REF!</definedName>
    <definedName name="_vbt210">#REF!</definedName>
    <definedName name="_vbt300">#REF!</definedName>
    <definedName name="_vbt400">#REF!</definedName>
    <definedName name="_vxm100">#REF!</definedName>
    <definedName name="_vxm300">#REF!</definedName>
    <definedName name="_vxm500">#REF!</definedName>
    <definedName name="_vxm75">#REF!</definedName>
    <definedName name="_w">#REF!</definedName>
    <definedName name="_w_1">#REF!</definedName>
    <definedName name="_w_2">#REF!</definedName>
    <definedName name="_w_3">#REF!</definedName>
    <definedName name="_w_4">#REF!</definedName>
    <definedName name="_w_5">#REF!</definedName>
    <definedName name="_w_6">#REF!</definedName>
    <definedName name="_w_7">#REF!</definedName>
    <definedName name="_w_8">#REF!</definedName>
    <definedName name="_x">#REF!</definedName>
    <definedName name="_x_1">#REF!</definedName>
    <definedName name="_x_2">#REF!</definedName>
    <definedName name="_x_3">#REF!</definedName>
    <definedName name="_x_4">#REF!</definedName>
    <definedName name="_x_5">#REF!</definedName>
    <definedName name="_x_6">#REF!</definedName>
    <definedName name="_x_7">#REF!</definedName>
    <definedName name="_x_8">#REF!</definedName>
    <definedName name="_y">#REF!</definedName>
    <definedName name="_y_1">#REF!</definedName>
    <definedName name="_y_2">#REF!</definedName>
    <definedName name="_y_3">#REF!</definedName>
    <definedName name="_y_4">#REF!</definedName>
    <definedName name="_y_5">#REF!</definedName>
    <definedName name="_y_6">#REF!</definedName>
    <definedName name="_y_7">#REF!</definedName>
    <definedName name="_y_8">#REF!</definedName>
    <definedName name="_z">#REF!</definedName>
    <definedName name="_z_1">#REF!</definedName>
    <definedName name="_z_2">#REF!</definedName>
    <definedName name="_z_3">#REF!</definedName>
    <definedName name="_z_4">#REF!</definedName>
    <definedName name="_z_5">#REF!</definedName>
    <definedName name="_z_6">#REF!</definedName>
    <definedName name="_z_7">#REF!</definedName>
    <definedName name="_z_8">#REF!</definedName>
    <definedName name="A">#REF!</definedName>
    <definedName name="A_1">#REF!</definedName>
    <definedName name="A_15">"#REF!"</definedName>
    <definedName name="A_15_1">#REF!</definedName>
    <definedName name="A_2">#REF!</definedName>
    <definedName name="A_3">#REF!</definedName>
    <definedName name="A_3_1">#REF!</definedName>
    <definedName name="A_3_13">#REF!</definedName>
    <definedName name="A_3_15">"#REF!"</definedName>
    <definedName name="A_3_2">"#REF!"</definedName>
    <definedName name="A_3_3">"#REF!"</definedName>
    <definedName name="A_3_5">"#REF!"</definedName>
    <definedName name="A_4">#REF!</definedName>
    <definedName name="A_5">#REF!</definedName>
    <definedName name="A_6">#REF!</definedName>
    <definedName name="a277Print_Titles">#REF!</definedName>
    <definedName name="aa" hidden="1">[2]GROUPING!#REF!</definedName>
    <definedName name="aaaaa">[2]GROUPING!#REF!</definedName>
    <definedName name="ab">#REF!</definedName>
    <definedName name="ab_13">#REF!</definedName>
    <definedName name="ab_15">"#REF!"</definedName>
    <definedName name="ab_2">"#REF!"</definedName>
    <definedName name="ab_3">"#REF!"</definedName>
    <definedName name="ab_5">"#REF!"</definedName>
    <definedName name="abc">#REF!</definedName>
    <definedName name="AD1050K544">[7]GROUPING!#REF!</definedName>
    <definedName name="AD1050K545">[8]GROUPING!#REF!</definedName>
    <definedName name="ADDITION">#REF!</definedName>
    <definedName name="aho">#REF!</definedName>
    <definedName name="aircompressor">#REF!</definedName>
    <definedName name="ANN7">#REF!</definedName>
    <definedName name="ann8a" hidden="1">{"Pending",#N/A,FALSE,"Derivative Transaction"}</definedName>
    <definedName name="ANNE1">#REF!</definedName>
    <definedName name="ANNE14">#REF!</definedName>
    <definedName name="ANNE15">#REF!</definedName>
    <definedName name="ANNE3">#REF!</definedName>
    <definedName name="ANNE5">#REF!</definedName>
    <definedName name="ANNE7">#REF!</definedName>
    <definedName name="AS2DocOpenMode" hidden="1">"AS2DocumentEdit"</definedName>
    <definedName name="ASP">#REF!</definedName>
    <definedName name="ATTACH_12">#REF!</definedName>
    <definedName name="ATTACH_12_1">#REF!</definedName>
    <definedName name="ATTACH_12_15">"#REF!"</definedName>
    <definedName name="ATTACH_12_15_1">#REF!</definedName>
    <definedName name="ATTACH_12_2">#REF!</definedName>
    <definedName name="ATTACH_12_3">#REF!</definedName>
    <definedName name="ATTACH_12_4">#REF!</definedName>
    <definedName name="ATTACH_12_5">#REF!</definedName>
    <definedName name="ATTACH_12_6">#REF!</definedName>
    <definedName name="b">#REF!</definedName>
    <definedName name="B_VND">0.05</definedName>
    <definedName name="B_YEN">0.1</definedName>
    <definedName name="Bang_cly">#REF!</definedName>
    <definedName name="Bang_CVC">#REF!</definedName>
    <definedName name="bang_gia">#REF!</definedName>
    <definedName name="Bang_travl">#REF!</definedName>
    <definedName name="Beg_Bal">#REF!</definedName>
    <definedName name="bentonite">#REF!</definedName>
    <definedName name="BF1_">#REF!</definedName>
    <definedName name="BF2_">#REF!</definedName>
    <definedName name="BF3_">#REF!</definedName>
    <definedName name="BFBS">#REF!</definedName>
    <definedName name="BFES">#REF!</definedName>
    <definedName name="BFS">#REF!</definedName>
    <definedName name="Book2">#REF!</definedName>
    <definedName name="BOQ">#REF!</definedName>
    <definedName name="BT">#REF!</definedName>
    <definedName name="btcocnhoi">#REF!</definedName>
    <definedName name="BTM150">#REF!</definedName>
    <definedName name="BTM200">#REF!</definedName>
    <definedName name="BTM50">#REF!</definedName>
    <definedName name="Buy_Qty">NA()</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VND">0.03</definedName>
    <definedName name="C_YEN">0.1</definedName>
    <definedName name="c456.">[9]FINAL!#REF!</definedName>
    <definedName name="c456._1">[9]FINAL!#REF!</definedName>
    <definedName name="c456._15">NA()</definedName>
    <definedName name="c456._15_1">[10]FINAL!#REF!</definedName>
    <definedName name="c456._2">[9]FINAL!#REF!</definedName>
    <definedName name="c456._3">[9]FINAL!#REF!</definedName>
    <definedName name="c456._3_1">[11]FINAL!#REF!</definedName>
    <definedName name="c456._3_13">[11]FINAL!#REF!</definedName>
    <definedName name="c456._3_15">NA()</definedName>
    <definedName name="c456._3_2">NA()</definedName>
    <definedName name="c456._3_3">NA()</definedName>
    <definedName name="c456._3_5">NA()</definedName>
    <definedName name="c456._4">[9]FINAL!#REF!</definedName>
    <definedName name="c456._5">[9]FINAL!#REF!</definedName>
    <definedName name="c456._6">[9]FINAL!#REF!</definedName>
    <definedName name="CASH" localSheetId="0" hidden="1">{"'Sheet1'!$A$4386:$N$4591"}</definedName>
    <definedName name="CASH" localSheetId="3" hidden="1">{"'Sheet1'!$A$4386:$N$4591"}</definedName>
    <definedName name="CASH" hidden="1">{"'Sheet1'!$A$4386:$N$4591"}</definedName>
    <definedName name="CASH_1">{"'Sheet1'!$A$4386:$N$4591"}</definedName>
    <definedName name="CASH_1_15">{"'Sheet1'!$A$4386:$N$4591"}</definedName>
    <definedName name="CASH_1_19">{"'Sheet1'!$A$4386:$N$4591"}</definedName>
    <definedName name="CASH_1_19_15">{"'Sheet1'!$A$4386:$N$4591"}</definedName>
    <definedName name="CASH_1_19_27">{"'Sheet1'!$A$4386:$N$4591"}</definedName>
    <definedName name="CASH_1_19_7">{"'Sheet1'!$A$4386:$N$4591"}</definedName>
    <definedName name="CASH_1_20">{"'Sheet1'!$A$4386:$N$4591"}</definedName>
    <definedName name="CASH_1_20_15">{"'Sheet1'!$A$4386:$N$4591"}</definedName>
    <definedName name="CASH_1_20_27">{"'Sheet1'!$A$4386:$N$4591"}</definedName>
    <definedName name="CASH_1_20_7">{"'Sheet1'!$A$4386:$N$4591"}</definedName>
    <definedName name="CASH_1_27">{"'Sheet1'!$A$4386:$N$4591"}</definedName>
    <definedName name="CASH_1_7">{"'Sheet1'!$A$4386:$N$4591"}</definedName>
    <definedName name="CASH_15">{"'Sheet1'!$A$4386:$N$4591"}</definedName>
    <definedName name="CASH_15_15">{"'Sheet1'!$A$4386:$N$4591"}</definedName>
    <definedName name="CASH_15_27">{"'Sheet1'!$A$4386:$N$4591"}</definedName>
    <definedName name="CASH_15_7">{"'Sheet1'!$A$4386:$N$4591"}</definedName>
    <definedName name="cfk">#REF!</definedName>
    <definedName name="chart1">#REF!</definedName>
    <definedName name="chiyoko">#REF!</definedName>
    <definedName name="chung">66</definedName>
    <definedName name="clause12a">#REF!</definedName>
    <definedName name="clause17">#REF!</definedName>
    <definedName name="clause29">#REF!</definedName>
    <definedName name="Co">#REF!</definedName>
    <definedName name="COAT">#REF!</definedName>
    <definedName name="COMMON">#REF!</definedName>
    <definedName name="COMPRESSOR">#REF!</definedName>
    <definedName name="CON_EQP_COS">#REF!</definedName>
    <definedName name="CON1">#REF!</definedName>
    <definedName name="CON2">#REF!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t7.5">#REF!</definedName>
    <definedName name="cot8.5">#REF!</definedName>
    <definedName name="COVER">#REF!</definedName>
    <definedName name="cpc">#REF!</definedName>
    <definedName name="CRITINST">#REF!</definedName>
    <definedName name="CRITPURC">#REF!</definedName>
    <definedName name="CS">#REF!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x">#REF!</definedName>
    <definedName name="d">[9]FINAL!#REF!</definedName>
    <definedName name="d_1">[9]FINAL!#REF!</definedName>
    <definedName name="d_15">NA()</definedName>
    <definedName name="d_15_1">[10]FINAL!#REF!</definedName>
    <definedName name="d_2">[9]FINAL!#REF!</definedName>
    <definedName name="d_3">[9]FINAL!#REF!</definedName>
    <definedName name="d_3_1">[11]FINAL!#REF!</definedName>
    <definedName name="d_3_13">[11]FINAL!#REF!</definedName>
    <definedName name="d_3_15">NA()</definedName>
    <definedName name="d_3_2">NA()</definedName>
    <definedName name="d_3_3">NA()</definedName>
    <definedName name="d_3_5">NA()</definedName>
    <definedName name="d_4">[9]FINAL!#REF!</definedName>
    <definedName name="d_5">[9]FINAL!#REF!</definedName>
    <definedName name="d_6">[9]FINAL!#REF!</definedName>
    <definedName name="dam">78000</definedName>
    <definedName name="dat">#REF!</definedName>
    <definedName name="DAT1">#REF!</definedName>
    <definedName name="DAT10">#REF!</definedName>
    <definedName name="DAT12">#REF!</definedName>
    <definedName name="DAT2">#REF!</definedName>
    <definedName name="DAT3">#REF!</definedName>
    <definedName name="DAT4">#REF!</definedName>
    <definedName name="DAT5">#REF!</definedName>
    <definedName name="DAT6">#REF!</definedName>
    <definedName name="DAT7">#REF!</definedName>
    <definedName name="DAT8">#REF!</definedName>
    <definedName name="data">#REF!</definedName>
    <definedName name="DATA10">#REF!</definedName>
    <definedName name="_xlnm.Database">#REF!</definedName>
    <definedName name="Database_MI">#REF!</definedName>
    <definedName name="Database_MI_1">#REF!</definedName>
    <definedName name="Database_MI_15">"#REF!"</definedName>
    <definedName name="Database_MI_15_1">#REF!</definedName>
    <definedName name="Database_MI_2">#REF!</definedName>
    <definedName name="Database_MI_3">#REF!</definedName>
    <definedName name="Database_MI_3_1">#REF!</definedName>
    <definedName name="Database_MI_3_13">#REF!</definedName>
    <definedName name="Database_MI_3_15">"#REF!"</definedName>
    <definedName name="Database_MI_3_2">"#REF!"</definedName>
    <definedName name="Database_MI_3_3">"#REF!"</definedName>
    <definedName name="Database_MI_3_5">"#REF!"</definedName>
    <definedName name="Database_MI_4">#REF!</definedName>
    <definedName name="Database_MI_5">#REF!</definedName>
    <definedName name="Database_MI_6">#REF!</definedName>
    <definedName name="Date">'[12]Borrowing costs'!$J$4:$J$1003</definedName>
    <definedName name="Date_15">'[12]Borrowing costs'!$J$4:$J$1003</definedName>
    <definedName name="Date_2">'[12]Borrowing costs'!$J$4:$J$1003</definedName>
    <definedName name="Date_3">'[12]Borrowing costs'!$J$4:$J$1003</definedName>
    <definedName name="Date_5">'[12]Borrowing costs'!$J$4:$J$1003</definedName>
    <definedName name="DATE_END">'[12]Borrowing costs'!$IV$1</definedName>
    <definedName name="DATE_END_15">'[12]Borrowing costs'!$IV$1</definedName>
    <definedName name="DATE_END_2">'[12]Borrowing costs'!$IV$1</definedName>
    <definedName name="DATE_END_3">'[12]Borrowing costs'!$IV$1</definedName>
    <definedName name="DATE_END_5">'[12]Borrowing costs'!$IV$1</definedName>
    <definedName name="Date_from">#REF!</definedName>
    <definedName name="DATE_START">'[12]Borrowing costs'!$IU$1</definedName>
    <definedName name="DATE_START_15">'[12]Borrowing costs'!$IU$1</definedName>
    <definedName name="DATE_START_2">'[12]Borrowing costs'!$IU$1</definedName>
    <definedName name="DATE_START_3">'[12]Borrowing costs'!$IU$1</definedName>
    <definedName name="DATE_START_5">'[12]Borrowing costs'!$IU$1</definedName>
    <definedName name="dd" hidden="1">{"Pending",#N/A,FALSE,"Derivative Transaction"}</definedName>
    <definedName name="ddd" localSheetId="0" hidden="1">{"'Sheet1'!$A$4386:$N$4591"}</definedName>
    <definedName name="ddd" hidden="1">{"'Sheet1'!$A$4386:$N$4591"}</definedName>
    <definedName name="den_bu">#REF!</definedName>
    <definedName name="denbu">#REF!</definedName>
    <definedName name="DEP">#N/A</definedName>
    <definedName name="df">#REF!</definedName>
    <definedName name="DGCTI592">#REF!</definedName>
    <definedName name="dhom">#REF!</definedName>
    <definedName name="DIS">#REF!</definedName>
    <definedName name="dlfjdlj" localSheetId="0" hidden="1">{"'Sheet1'!$A$4386:$N$4591"}</definedName>
    <definedName name="dlfjdlj" hidden="1">{"'Sheet1'!$A$4386:$N$4591"}</definedName>
    <definedName name="do">[6]BS!#REF!</definedName>
    <definedName name="DP">#REF!</definedName>
    <definedName name="DP__NRV">#REF!</definedName>
    <definedName name="DSUMDATA">#REF!</definedName>
    <definedName name="duoi">#REF!</definedName>
    <definedName name="DutoanDongmo">#REF!</definedName>
    <definedName name="dw">#REF!</definedName>
    <definedName name="DWPRICE" hidden="1">[13]Quantity!#REF!</definedName>
    <definedName name="e">#REF!</definedName>
    <definedName name="ED">#REF!</definedName>
    <definedName name="EF">#REF!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_Bal">#REF!</definedName>
    <definedName name="EX">#REF!</definedName>
    <definedName name="EXC">#REF!</definedName>
    <definedName name="EXC1">#REF!</definedName>
    <definedName name="EXC2">#REF!</definedName>
    <definedName name="Excel_BuiltIn__FilterDatabase">#REF!</definedName>
    <definedName name="Excel_BuiltIn__FilterDatabase_1">#REF!</definedName>
    <definedName name="Excel_BuiltIn__FilterDatabase_1_1">"#REF!"</definedName>
    <definedName name="Excel_BuiltIn__FilterDatabase_1_15">#REF!</definedName>
    <definedName name="Excel_BuiltIn__FilterDatabase_1_27">#REF!</definedName>
    <definedName name="Excel_BuiltIn__FilterDatabase_1_7">#REF!</definedName>
    <definedName name="Excel_BuiltIn__FilterDatabase_1_7_1">"#REF!"</definedName>
    <definedName name="Excel_BuiltIn__FilterDatabase_13">#REF!</definedName>
    <definedName name="Excel_BuiltIn__FilterDatabase_13_1">"#REF!"</definedName>
    <definedName name="Excel_BuiltIn__FilterDatabase_13_15">#REF!</definedName>
    <definedName name="Excel_BuiltIn__FilterDatabase_13_27">#REF!</definedName>
    <definedName name="Excel_BuiltIn__FilterDatabase_13_7">#REF!</definedName>
    <definedName name="Excel_BuiltIn__FilterDatabase_13_7_1">"#REF!"</definedName>
    <definedName name="Excel_BuiltIn__FilterDatabase_2">#REF!</definedName>
    <definedName name="Excel_BuiltIn__FilterDatabase_2_1">"#REF!"</definedName>
    <definedName name="Excel_BuiltIn__FilterDatabase_2_15">#REF!</definedName>
    <definedName name="Excel_BuiltIn__FilterDatabase_2_27">#REF!</definedName>
    <definedName name="Excel_BuiltIn__FilterDatabase_2_7">#REF!</definedName>
    <definedName name="Excel_BuiltIn__FilterDatabase_2_7_1">"#REF!"</definedName>
    <definedName name="Excel_BuiltIn__FilterDatabase_3">#REF!</definedName>
    <definedName name="Excel_BuiltIn__FilterDatabase_3_1">"#REF!"</definedName>
    <definedName name="Excel_BuiltIn__FilterDatabase_3_15">#REF!</definedName>
    <definedName name="Excel_BuiltIn__FilterDatabase_3_27">#REF!</definedName>
    <definedName name="Excel_BuiltIn__FilterDatabase_3_7">#REF!</definedName>
    <definedName name="Excel_BuiltIn__FilterDatabase_3_7_1">"#REF!"</definedName>
    <definedName name="Excel_BuiltIn__FilterDatabase_7_1">#REF!</definedName>
    <definedName name="Excel_BuiltIn__FilterDatabase_7_1_1">#REF!</definedName>
    <definedName name="Excel_BuiltIn__FilterDatabase_7_1_27">#REF!</definedName>
    <definedName name="Excel_BuiltIn_Database">#REF!</definedName>
    <definedName name="Excel_BuiltIn_Database_1">#REF!</definedName>
    <definedName name="Excel_BuiltIn_Database_15">"#REF!"</definedName>
    <definedName name="Excel_BuiltIn_Database_15_1">#REF!</definedName>
    <definedName name="Excel_BuiltIn_Database_15_1_1">#REF!</definedName>
    <definedName name="Excel_BuiltIn_Database_2">#REF!</definedName>
    <definedName name="Excel_BuiltIn_Database_3">#REF!</definedName>
    <definedName name="Excel_BuiltIn_Database_3_1">#REF!</definedName>
    <definedName name="Excel_BuiltIn_Database_3_13">#REF!</definedName>
    <definedName name="Excel_BuiltIn_Database_3_15">"#REF!"</definedName>
    <definedName name="Excel_BuiltIn_Database_3_2">"#REF!"</definedName>
    <definedName name="Excel_BuiltIn_Database_3_3">"#REF!"</definedName>
    <definedName name="Excel_BuiltIn_Database_3_5">"#REF!"</definedName>
    <definedName name="Excel_BuiltIn_Database_4">#REF!</definedName>
    <definedName name="Excel_BuiltIn_Database_5">#REF!</definedName>
    <definedName name="Excel_BuiltIn_Database_6">#REF!</definedName>
    <definedName name="Excel_BuiltIn_Print_Area">#REF!</definedName>
    <definedName name="Excel_BuiltIn_Print_Area_12_1">'[14]ANNEX 10'!#REF!</definedName>
    <definedName name="Excel_BuiltIn_Print_Area_12_1_1">'[14]ANNEX 10'!#REF!</definedName>
    <definedName name="Excel_BuiltIn_Print_Area_12_1_13">'[15]ANNEX 10'!#REF!</definedName>
    <definedName name="Excel_BuiltIn_Print_Area_12_1_15">NA()</definedName>
    <definedName name="Excel_BuiltIn_Print_Area_12_1_15_1">'[15]ANNEX 10'!#REF!</definedName>
    <definedName name="Excel_BuiltIn_Print_Area_12_1_2">'[14]ANNEX 10'!#REF!</definedName>
    <definedName name="Excel_BuiltIn_Print_Area_12_1_3">'[14]ANNEX 10'!#REF!</definedName>
    <definedName name="Excel_BuiltIn_Print_Area_12_1_4">'[14]ANNEX 10'!#REF!</definedName>
    <definedName name="Excel_BuiltIn_Print_Area_12_1_5">'[14]ANNEX 10'!#REF!</definedName>
    <definedName name="Excel_BuiltIn_Print_Area_12_1_6">'[14]ANNEX 10'!#REF!</definedName>
    <definedName name="Excel_BuiltIn_Print_Area_13_1">#REF!</definedName>
    <definedName name="Excel_BuiltIn_Print_Area_14_1">#REF!</definedName>
    <definedName name="Excel_BuiltIn_Print_Area_15">#REF!</definedName>
    <definedName name="Excel_BuiltIn_Print_Area_4_1">#REF!</definedName>
    <definedName name="Excel_BuiltIn_Print_Area_7">#REF!</definedName>
    <definedName name="Excel_BuiltIn_Print_Area_7_1" localSheetId="0">#REF!</definedName>
    <definedName name="Excel_BuiltIn_Print_Area_7_1">#REF!</definedName>
    <definedName name="Excel_BuiltIn_Print_Area_7_1_1">#REF!</definedName>
    <definedName name="Excel_BuiltIn_Print_Area_7_1_15">"#REF!"</definedName>
    <definedName name="Excel_BuiltIn_Print_Area_7_1_15_1">#REF!</definedName>
    <definedName name="Excel_BuiltIn_Print_Area_7_1_2">#REF!</definedName>
    <definedName name="Excel_BuiltIn_Print_Area_7_1_3">#REF!</definedName>
    <definedName name="Excel_BuiltIn_Print_Area_7_1_4">#REF!</definedName>
    <definedName name="Excel_BuiltIn_Print_Area_7_1_5">#REF!</definedName>
    <definedName name="Excel_BuiltIn_Print_Area_7_1_6">#REF!</definedName>
    <definedName name="Excel_BuiltIn_Print_Area_7_27">#REF!</definedName>
    <definedName name="Excel_BuiltIn_Print_Titles">#REF!</definedName>
    <definedName name="Excel_BuiltIn_Print_Titles_1">"#REF!"</definedName>
    <definedName name="Excel_BuiltIn_Print_Titles_15">#REF!</definedName>
    <definedName name="Excel_BuiltIn_Print_Titles_27">#REF!</definedName>
    <definedName name="Excel_BuiltIn_Print_Titles_3">('[16]8B'!$A$1:$G$65477,'[16]8B'!$A$8:$IV$9)</definedName>
    <definedName name="Excel_BuiltIn_Print_Titles_5">#REF!</definedName>
    <definedName name="Excel_BuiltIn_Print_Titles_5_1">#REF!</definedName>
    <definedName name="Excel_BuiltIn_Print_Titles_5_1_1">#REF!</definedName>
    <definedName name="Excel_BuiltIn_Print_Titles_5_1_15">"#REF!"</definedName>
    <definedName name="Excel_BuiltIn_Print_Titles_5_1_15_1">#REF!</definedName>
    <definedName name="Excel_BuiltIn_Print_Titles_5_1_2">#REF!</definedName>
    <definedName name="Excel_BuiltIn_Print_Titles_5_1_3">#REF!</definedName>
    <definedName name="Excel_BuiltIn_Print_Titles_5_1_4">#REF!</definedName>
    <definedName name="Excel_BuiltIn_Print_Titles_5_1_5">#REF!</definedName>
    <definedName name="Excel_BuiltIn_Print_Titles_5_1_6">#REF!</definedName>
    <definedName name="Excel_BuiltIn_Print_Titles_6_1">#REF!</definedName>
    <definedName name="Excel_BuiltIn_Print_Titles_7_1">#REF!</definedName>
    <definedName name="Excel_BuiltIn_Print_Titles_7_1_1">"#REF!"</definedName>
    <definedName name="Excel_BuiltIn_Print_Titles_7_1_27">#REF!</definedName>
    <definedName name="EXCEL1">#REF!</definedName>
    <definedName name="EXCEL1_13">#REF!</definedName>
    <definedName name="EXCEL1_15">"#REF!"</definedName>
    <definedName name="EXCEL1_2">"#REF!"</definedName>
    <definedName name="EXCEL1_3">"#REF!"</definedName>
    <definedName name="EXCEL1_5">"#REF!"</definedName>
    <definedName name="EXCH">#REF!</definedName>
    <definedName name="EXPOSURE_CA_BUY">SUMIF('[17]Pending Transaction'!C$1:C$65536,"CA",'[17]Pending Transaction'!G$1:G$65536)</definedName>
    <definedName name="EXPOSURE_CA_BUY_15_1">SUMIF('[17]Pending Transaction'!C$1:C$65536,"CA",'[17]Pending Transaction'!G$1:G$65536)</definedName>
    <definedName name="EXPOSURE_CA_SELL">SUMIF('[17]Pending Transaction'!C$1:C$65536,"CA",'[17]Pending Transaction'!P$1:P$65536)</definedName>
    <definedName name="EXPOSURE_CA_SELL_15_1">SUMIF('[17]Pending Transaction'!C$1:C$65536,"CA",'[17]Pending Transaction'!P$1:P$65536)</definedName>
    <definedName name="EXPOSURE_CE_BUY">SUMIF('[17]Pending Transaction'!C$1:C$65536,"CE",'[17]Pending Transaction'!G$1:G$65536)</definedName>
    <definedName name="EXPOSURE_CE_BUY_15_1">SUMIF('[17]Pending Transaction'!C$1:C$65536,"CE",'[17]Pending Transaction'!G$1:G$65536)</definedName>
    <definedName name="EXPOSURE_CE_SELL">SUMIF('[17]Pending Transaction'!C$1:C$65536,"CE",'[17]Pending Transaction'!P$1:P$65536)</definedName>
    <definedName name="EXPOSURE_CE_SELL_15_1">SUMIF('[17]Pending Transaction'!C$1:C$65536,"CE",'[17]Pending Transaction'!P$1:P$65536)</definedName>
    <definedName name="EXPOSURE_FUTURE_BUY">SUMIF('[17]Pending Transaction'!C$1:C$65536,"FUTURE",'[17]Pending Transaction'!G$1:G$65536)</definedName>
    <definedName name="EXPOSURE_FUTURE_BUY_15_1">SUMIF('[17]Pending Transaction'!C$1:C$65536,"FUTURE",'[17]Pending Transaction'!G$1:G$65536)</definedName>
    <definedName name="EXPOSURE_FUTURE_SELL">SUMIF('[17]Pending Transaction'!C$1:C$65536,"FUTURE",'[17]Pending Transaction'!P$1:P$65536)</definedName>
    <definedName name="EXPOSURE_FUTURE_SELL_15_1">SUMIF('[17]Pending Transaction'!C$1:C$65536,"FUTURE",'[17]Pending Transaction'!P$1:P$65536)</definedName>
    <definedName name="EXPOSURE_PA_BUY">SUMIF('[17]Pending Transaction'!C$1:C$65536,"PA",'[17]Pending Transaction'!G$1:G$65536)</definedName>
    <definedName name="EXPOSURE_PA_BUY_15_1">SUMIF('[17]Pending Transaction'!C$1:C$65536,"PA",'[17]Pending Transaction'!G$1:G$65536)</definedName>
    <definedName name="EXPOSURE_PA_SELL">SUMIF('[17]Pending Transaction'!C$1:C$65536,"PA",'[17]Pending Transaction'!P$1:P$65536)</definedName>
    <definedName name="EXPOSURE_PA_SELL_15_1">SUMIF('[17]Pending Transaction'!C$1:C$65536,"PA",'[17]Pending Transaction'!P$1:P$65536)</definedName>
    <definedName name="EXPOSURE_PE_BUY">SUMIF('[17]Pending Transaction'!C$1:C$65536,"PE",'[17]Pending Transaction'!G$1:G$65536)</definedName>
    <definedName name="EXPOSURE_PE_BUY_15_1">SUMIF('[17]Pending Transaction'!C$1:C$65536,"PE",'[17]Pending Transaction'!G$1:G$65536)</definedName>
    <definedName name="EXPOSURE_PE_SELL">SUMIF('[17]Pending Transaction'!C$1:C$65536,"PE",'[17]Pending Transaction'!P$1:P$65536)</definedName>
    <definedName name="EXPOSURE_PE_SELL_15_1">SUMIF('[17]Pending Transaction'!C$1:C$65536,"PE",'[17]Pending Transaction'!P$1:P$65536)</definedName>
    <definedName name="Extra_Pay">#REF!</definedName>
    <definedName name="_xlnm.Extract">#REF!</definedName>
    <definedName name="f190.">#REF!</definedName>
    <definedName name="f190._1">#REF!</definedName>
    <definedName name="f190._15">"#REF!"</definedName>
    <definedName name="f190._15_1">#REF!</definedName>
    <definedName name="f190._2">#REF!</definedName>
    <definedName name="f190._3">#REF!</definedName>
    <definedName name="f190._4">#REF!</definedName>
    <definedName name="f190._5">#REF!</definedName>
    <definedName name="f190._6">#REF!</definedName>
    <definedName name="FAXNO">#REF!</definedName>
    <definedName name="FBT" localSheetId="0" hidden="1">{"'Sheet1'!$A$4386:$N$4591"}</definedName>
    <definedName name="FBT" hidden="1">{"'Sheet1'!$A$4386:$N$4591"}</definedName>
    <definedName name="FC5_total">#REF!</definedName>
    <definedName name="FC6_total">#REF!</definedName>
    <definedName name="fdfd" hidden="1">"00Q3961-SUM"</definedName>
    <definedName name="Following_Entries_Are_in_Ifiunik_But_not_in_JBCPL_As_on_30.06.99">#REF!</definedName>
    <definedName name="Following_Entries_Are_in_JBCP_L_But_not_in_UPLL_As_on_30_06_99">#REF!</definedName>
    <definedName name="Following_Entries_Are_in_Jbcpl__But_not_in_Ipl_As_on_30.06.99">#REF!</definedName>
    <definedName name="Following_Entries_Are_in_Jbcpl__But_not_in_Lpl_As_on_30.06.99">#REF!</definedName>
    <definedName name="Following_Entries_Are_in_JBCPL_But_not_in_LPL_As_on_30.06.99">#REF!</definedName>
    <definedName name="Following_Entries_Are_in_LEKAR_But_not_in_JBCPL_As_on_30.06.99">#REF!</definedName>
    <definedName name="fout">'[18]Data verkoop'!#REF!</definedName>
    <definedName name="fout_1">NA()</definedName>
    <definedName name="fout_7">NA()</definedName>
    <definedName name="fout12356">'[18]Data verkoop'!#REF!</definedName>
    <definedName name="fout12356_1">NA()</definedName>
    <definedName name="fout12356_7">NA()</definedName>
    <definedName name="Free_Factor">#REF!</definedName>
    <definedName name="Full_Print">#REF!</definedName>
    <definedName name="ghip">#REF!</definedName>
    <definedName name="gia">#REF!</definedName>
    <definedName name="gia_tien">#REF!</definedName>
    <definedName name="gia_tien_BTN">#REF!</definedName>
    <definedName name="gt">#REF!</definedName>
    <definedName name="H">'[1]Bal. Sheet'!#REF!</definedName>
    <definedName name="H_13">'[1]Bal. Sheet'!#REF!</definedName>
    <definedName name="H_15">NA()</definedName>
    <definedName name="H_2">NA()</definedName>
    <definedName name="H_3">NA()</definedName>
    <definedName name="H_5">NA()</definedName>
    <definedName name="Header_Row">ROW(#REF!)</definedName>
    <definedName name="HF">#REF!</definedName>
    <definedName name="HHcat">#REF!</definedName>
    <definedName name="HHda">#REF!</definedName>
    <definedName name="HHxm">#REF!</definedName>
    <definedName name="hien">#REF!</definedName>
    <definedName name="hoc">55000</definedName>
    <definedName name="hom2">#REF!</definedName>
    <definedName name="HOME_MANP">#REF!</definedName>
    <definedName name="HOMEOFFICE_COST">#REF!</definedName>
    <definedName name="hßm4">#REF!</definedName>
    <definedName name="HTML_CodePage" hidden="1">1252</definedName>
    <definedName name="HTML_Control" localSheetId="0" hidden="1">{"'Sheet1'!$A$4386:$N$4591"}</definedName>
    <definedName name="HTML_Control" localSheetId="3" hidden="1">{"'Sheet1'!$A$4386:$N$4591"}</definedName>
    <definedName name="HTML_Control" hidden="1">{"'Sheet1'!$A$4386:$N$4591"}</definedName>
    <definedName name="HTML_Control_1">{"'Sheet1'!$A$4386:$N$4591"}</definedName>
    <definedName name="HTML_Control_1_15">{"'Sheet1'!$A$4386:$N$4591"}</definedName>
    <definedName name="HTML_Control_1_19">{"'Sheet1'!$A$4386:$N$4591"}</definedName>
    <definedName name="HTML_Control_1_19_15">{"'Sheet1'!$A$4386:$N$4591"}</definedName>
    <definedName name="HTML_Control_1_19_27">{"'Sheet1'!$A$4386:$N$4591"}</definedName>
    <definedName name="HTML_Control_1_19_7">{"'Sheet1'!$A$4386:$N$4591"}</definedName>
    <definedName name="HTML_Control_1_20">{"'Sheet1'!$A$4386:$N$4591"}</definedName>
    <definedName name="HTML_Control_1_20_15">{"'Sheet1'!$A$4386:$N$4591"}</definedName>
    <definedName name="HTML_Control_1_20_27">{"'Sheet1'!$A$4386:$N$4591"}</definedName>
    <definedName name="HTML_Control_1_20_7">{"'Sheet1'!$A$4386:$N$4591"}</definedName>
    <definedName name="HTML_Control_1_27">{"'Sheet1'!$A$4386:$N$4591"}</definedName>
    <definedName name="HTML_Control_1_7">{"'Sheet1'!$A$4386:$N$4591"}</definedName>
    <definedName name="HTML_Control_15">{"'Sheet1'!$A$4386:$N$4591"}</definedName>
    <definedName name="HTML_Control_15_15">{"'Sheet1'!$A$4386:$N$4591"}</definedName>
    <definedName name="HTML_Control_15_27">{"'Sheet1'!$A$4386:$N$4591"}</definedName>
    <definedName name="HTML_Control_15_7">{"'Sheet1'!$A$4386:$N$4591"}</definedName>
    <definedName name="HTML_Description" hidden="1">""</definedName>
    <definedName name="HTML_Email" hidden="1">""</definedName>
    <definedName name="HTML_Header" hidden="1">"Sheet1"</definedName>
    <definedName name="HTML_LastUpdate" hidden="1">"7/1/03"</definedName>
    <definedName name="HTML_LineAfter" hidden="1">FALSE</definedName>
    <definedName name="HTML_LineBefore" hidden="1">FALSE</definedName>
    <definedName name="HTML_Name" hidden="1">"m.p.raval"</definedName>
    <definedName name="HTML_OBDlg2" hidden="1">TRUE</definedName>
    <definedName name="HTML_OBDlg4" hidden="1">TRUE</definedName>
    <definedName name="HTML_OS" hidden="1">0</definedName>
    <definedName name="HTML_PathFile" hidden="1">"A:\MyHTML.htm"</definedName>
    <definedName name="HTML_Title" hidden="1">"SGSDaily Progress Report Piyaj toDharoi Pipeline"</definedName>
    <definedName name="huy" localSheetId="3" hidden="1">{"'Sheet1'!$L$16"}</definedName>
    <definedName name="huy" hidden="1">{"'Sheet1'!$L$16"}</definedName>
    <definedName name="HY" localSheetId="0">#REF!</definedName>
    <definedName name="HY">#REF!</definedName>
    <definedName name="HY_1">#REF!</definedName>
    <definedName name="HY_13">#REF!</definedName>
    <definedName name="HY_15">"#REF!"</definedName>
    <definedName name="HY_15_1">#REF!</definedName>
    <definedName name="HY_2">#REF!</definedName>
    <definedName name="HY_3">#REF!</definedName>
    <definedName name="HY_4">#REF!</definedName>
    <definedName name="HY_5">#REF!</definedName>
    <definedName name="HY_6">#REF!</definedName>
    <definedName name="IDLAB_COST">#REF!</definedName>
    <definedName name="in">#REF!</definedName>
    <definedName name="INDMANP">#REF!</definedName>
    <definedName name="Int">#REF!</definedName>
    <definedName name="Interest_Rate">#REF!</definedName>
    <definedName name="INVE">#REF!</definedName>
    <definedName name="jigisha">#REF!</definedName>
    <definedName name="jigisha_1">"#REF!"</definedName>
    <definedName name="jigisha_15">#REF!</definedName>
    <definedName name="jigisha_27">#REF!</definedName>
    <definedName name="jigisha_7">#REF!</definedName>
    <definedName name="jigisha_7_1">"#REF!"</definedName>
    <definedName name="jj">#REF!</definedName>
    <definedName name="K" localSheetId="3" hidden="1">{"'Sheet1'!$A$4386:$N$4591"}</definedName>
    <definedName name="K" hidden="1">{"'Sheet1'!$A$4386:$N$4591"}</definedName>
    <definedName name="ka">#REF!</definedName>
    <definedName name="kaori">#REF!</definedName>
    <definedName name="kazuyo">#REF!</definedName>
    <definedName name="kcong">#REF!</definedName>
    <definedName name="KEY2" hidden="1">#REF!</definedName>
    <definedName name="KEY3" hidden="1">#REF!</definedName>
    <definedName name="khac">2</definedName>
    <definedName name="Kiem_tra_trung_ten">#REF!</definedName>
    <definedName name="l" hidden="1">{"'Sheet1'!$A$4386:$N$4591"}</definedName>
    <definedName name="lan">#REF!</definedName>
    <definedName name="Last_Row">#N/A</definedName>
    <definedName name="LC5_total">#REF!</definedName>
    <definedName name="LC6_total">#REF!</definedName>
    <definedName name="LG">#REF!</definedName>
    <definedName name="Loan_Amount">#REF!</definedName>
    <definedName name="Loan_Start">#REF!</definedName>
    <definedName name="Loan_Years">#REF!</definedName>
    <definedName name="Long_Term_Liabilities">#REF!</definedName>
    <definedName name="loss">#REF!</definedName>
    <definedName name="LUCKNOW.XLS">#REF!</definedName>
    <definedName name="MAJ_CON_EQP">#REF!</definedName>
    <definedName name="masaru">#REF!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DC">[8]GROUPING!#REF!</definedName>
    <definedName name="me">#REF!</definedName>
    <definedName name="mepcocsau1">#REF!</definedName>
    <definedName name="mepcoctr100">#REF!</definedName>
    <definedName name="mepcoctr60">#REF!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luoncap15">#REF!</definedName>
    <definedName name="mmai2.7">#REF!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sl100">#REF!</definedName>
    <definedName name="msl200">#REF!</definedName>
    <definedName name="msl250">#REF!</definedName>
    <definedName name="msl300">#REF!</definedName>
    <definedName name="msl400">#REF!</definedName>
    <definedName name="msl80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i100">#REF!</definedName>
    <definedName name="mui105">#REF!</definedName>
    <definedName name="mui108">#REF!</definedName>
    <definedName name="mui130">#REF!</definedName>
    <definedName name="mui140">#REF!</definedName>
    <definedName name="mui160">#REF!</definedName>
    <definedName name="mui180">#REF!</definedName>
    <definedName name="mui250">#REF!</definedName>
    <definedName name="mui271">#REF!</definedName>
    <definedName name="mui320">#REF!</definedName>
    <definedName name="mui45">#REF!</definedName>
    <definedName name="mui50">#REF!</definedName>
    <definedName name="mui54">#REF!</definedName>
    <definedName name="mui65">#REF!</definedName>
    <definedName name="mui75">#REF!</definedName>
    <definedName name="mui80">#REF!</definedName>
    <definedName name="muonong2.8">#REF!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 hidden="1">#REF!</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2">#REF!</definedName>
    <definedName name="newpl">[6]BS!#REF!</definedName>
    <definedName name="NH">#REF!</definedName>
    <definedName name="NHot">#REF!</definedName>
    <definedName name="No">#REF!</definedName>
    <definedName name="Num_Pmt_Per_Year">#REF!</definedName>
    <definedName name="Number_of_Payments">MATCH(0.01,End_Bal,-1)+1</definedName>
    <definedName name="o">#REF!</definedName>
    <definedName name="odaki">#REF!</definedName>
    <definedName name="ophom">#REF!</definedName>
    <definedName name="OWNED_CAPITAL">#REF!</definedName>
    <definedName name="P_L">#REF!</definedName>
    <definedName name="P7b">#REF!</definedName>
    <definedName name="PA">#REF!</definedName>
    <definedName name="Pay_Date">#REF!</definedName>
    <definedName name="Pay_Num">#REF!</definedName>
    <definedName name="Payment_Date">DATE(YEAR(Loan_Start),MONTH(Loan_Start)+Payment_Number,DAY(Loan_Start))</definedName>
    <definedName name="Periode12">'[19]Data verkoop'!#REF!</definedName>
    <definedName name="Periode12_1">NA()</definedName>
    <definedName name="Periode12_7">NA()</definedName>
    <definedName name="Periode1AX">'[19]Data verkoop'!#REF!</definedName>
    <definedName name="Periode1AX_1">NA()</definedName>
    <definedName name="Periode1AX_7">NA()</definedName>
    <definedName name="Periode1PR">'[19]Data verkoop'!#REF!</definedName>
    <definedName name="Periode1PR_1">NA()</definedName>
    <definedName name="Periode1PR_7">NA()</definedName>
    <definedName name="Periode2">'[19]Data verkoop'!#REF!</definedName>
    <definedName name="Periode2_1">NA()</definedName>
    <definedName name="Periode2_7">NA()</definedName>
    <definedName name="Periode3">'[19]Data verkoop'!#REF!</definedName>
    <definedName name="Periode3_1">NA()</definedName>
    <definedName name="Periode3_7">NA()</definedName>
    <definedName name="Periode4">'[19]Data verkoop'!#REF!</definedName>
    <definedName name="Periode4_1">NA()</definedName>
    <definedName name="Periode4_7">NA()</definedName>
    <definedName name="PLANT">#REF!</definedName>
    <definedName name="PLSummary">NA()</definedName>
    <definedName name="pp">#REF!</definedName>
    <definedName name="Princ">#REF!</definedName>
    <definedName name="_xlnm.Print_Area" localSheetId="2">'Balance Sheet'!$A$1:$F$39</definedName>
    <definedName name="_xlnm.Print_Area" localSheetId="0">'Cash Flow '!$A$1:$D$72</definedName>
    <definedName name="_xlnm.Print_Area" localSheetId="4">'Notes '!$A$1:$G$293</definedName>
    <definedName name="_xlnm.Print_Area" localSheetId="3">'Profit &amp; Loss'!$A$1:$E$31</definedName>
    <definedName name="_xlnm.Print_Area">#REF!</definedName>
    <definedName name="Print_Area_MI">#REF!</definedName>
    <definedName name="PRINT_AREA_MI_1">#REF!</definedName>
    <definedName name="PRINT_AREA_MI_15">"#REF!"</definedName>
    <definedName name="PRINT_AREA_MI_15_1">#REF!</definedName>
    <definedName name="PRINT_AREA_MI_2">"#REF!"</definedName>
    <definedName name="PRINT_AREA_MI_3">#REF!</definedName>
    <definedName name="PRINT_AREA_MI_3_1">#REF!</definedName>
    <definedName name="PRINT_AREA_MI_3_15">"#REF!"</definedName>
    <definedName name="PRINT_AREA_MI_3_2">"#REF!"</definedName>
    <definedName name="PRINT_AREA_MI_3_3">"#REF!"</definedName>
    <definedName name="PRINT_AREA_MI_3_5">"#REF!"</definedName>
    <definedName name="PRINT_AREA_MI_5">"#REF!"</definedName>
    <definedName name="Print_Area_Reset">OFFSET(Full_Print,0,0,Last_Row)</definedName>
    <definedName name="_xlnm.Print_Titles" localSheetId="2">'Balance Sheet'!$1:$4</definedName>
    <definedName name="_xlnm.Print_Titles" localSheetId="4">'Notes '!$1:$3</definedName>
    <definedName name="_xlnm.Print_Titles" localSheetId="3">'Profit &amp; Loss'!$1:$4</definedName>
    <definedName name="_xlnm.Print_Titles">#REF!</definedName>
    <definedName name="PRINT_TITLES_MI">#REF!</definedName>
    <definedName name="PRINT_TITLES_MI_1">"#REF!"</definedName>
    <definedName name="PRINT_TITLES_MI_15">"#REF!"</definedName>
    <definedName name="PRINT_TITLES_MI_2">"#REF!"</definedName>
    <definedName name="PRINT_TITLES_MI_27">#REF!</definedName>
    <definedName name="PRINT_TITLES_MI_3">"#REF!"</definedName>
    <definedName name="PRINT_TITLES_MI_5">"#REF!"</definedName>
    <definedName name="PRINT_TITLES_MI_7">#REF!</definedName>
    <definedName name="PRINT_TITLES_MI_7_1">"#REF!"</definedName>
    <definedName name="PRINTA">#REF!</definedName>
    <definedName name="PRINTB">#REF!</definedName>
    <definedName name="PRINTC">#REF!</definedName>
    <definedName name="pro">#REF!</definedName>
    <definedName name="Product___Pack">#REF!</definedName>
    <definedName name="PROPOSAL">#REF!</definedName>
    <definedName name="PT_Duong">#REF!</definedName>
    <definedName name="ptdg">#REF!</definedName>
    <definedName name="PTDG_cau">#REF!</definedName>
    <definedName name="ptdg_cong">#REF!</definedName>
    <definedName name="ptdg_duong">#REF!</definedName>
    <definedName name="Purchase_Amount">NA()</definedName>
    <definedName name="qtdm">#REF!</definedName>
    <definedName name="Reconciliation_of_LEKAR_v_s_JBCPL_As_on__30.06.99">#REF!</definedName>
    <definedName name="Reconciliation_of_UPLL_v_s_JBCPL_As_on__30_06_99">#REF!</definedName>
    <definedName name="RED_RIVER_BRIDGE__THANH_TRI_BRIDGE__CONSTRUCTION_PROJECT">#REF!</definedName>
    <definedName name="REO">#REF!</definedName>
    <definedName name="s">IF([0]!Loan_Amount*[0]!Interest_Rate*[0]!Loan_Years*[0]!Loan_Start&gt;0,1,0)</definedName>
    <definedName name="sachi" hidden="1">"SGSDaily Progress Report Piyaj toDharoi Pipeline"</definedName>
    <definedName name="sat10">#REF!</definedName>
    <definedName name="sat12">#REF!</definedName>
    <definedName name="sat14">#REF!</definedName>
    <definedName name="sat16">#REF!</definedName>
    <definedName name="sat20">#REF!</definedName>
    <definedName name="sat8">#REF!</definedName>
    <definedName name="satu">#REF!</definedName>
    <definedName name="SChdE">#REF!</definedName>
    <definedName name="Sched_Pay">#REF!</definedName>
    <definedName name="Scheduled_Extra_Payments">#REF!</definedName>
    <definedName name="Scheduled_Interest_Rate">#REF!</definedName>
    <definedName name="Scheduled_Monthly_Payment">#REF!</definedName>
    <definedName name="Sell_Amount">NA()</definedName>
    <definedName name="Sell_Qty">NA()</definedName>
    <definedName name="SHARED_FORMULA_0">#N/A</definedName>
    <definedName name="SHARED_FORMULA_1">#N/A</definedName>
    <definedName name="SHARED_FORMULA_2">#N/A</definedName>
    <definedName name="SHARED_FORMULA_3">#N/A</definedName>
    <definedName name="SHARED_FORMULA_4">#N/A</definedName>
    <definedName name="SHARED_FORMULA_5">#N/A</definedName>
    <definedName name="Sheet1">#REF!</definedName>
    <definedName name="sho">#REF!</definedName>
    <definedName name="snita" localSheetId="0" hidden="1">{"'Sheet1'!$A$4386:$N$4591"}</definedName>
    <definedName name="snita" localSheetId="3" hidden="1">{"'Sheet1'!$A$4386:$N$4591"}</definedName>
    <definedName name="snita" hidden="1">{"'Sheet1'!$A$4386:$N$4591"}</definedName>
    <definedName name="SORT">#REF!</definedName>
    <definedName name="SPEC">#REF!</definedName>
    <definedName name="SPECSUMMARY">#REF!</definedName>
    <definedName name="ssi">#REF!</definedName>
    <definedName name="SSTR">#REF!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ua20">#REF!</definedName>
    <definedName name="sua30">#REF!</definedName>
    <definedName name="subpl1">[6]BS!#REF!</definedName>
    <definedName name="subpl2">[6]BS!#REF!</definedName>
    <definedName name="subpl3">[6]BS!#REF!</definedName>
    <definedName name="subpl4">[6]BS!#REF!</definedName>
    <definedName name="subpl5">[6]BS!#REF!</definedName>
    <definedName name="subs1">[6]BS!#REF!</definedName>
    <definedName name="subs2">[6]BS!#REF!</definedName>
    <definedName name="subs3">[6]BS!#REF!</definedName>
    <definedName name="subs4">[6]BS!#REF!</definedName>
    <definedName name="subs5">[6]BS!#REF!</definedName>
    <definedName name="subs6">[6]BS!#REF!</definedName>
    <definedName name="SUMMARY">#REF!</definedName>
    <definedName name="taily">[9]FINAL!#REF!</definedName>
    <definedName name="taily_1">[9]FINAL!#REF!</definedName>
    <definedName name="taily_15">NA()</definedName>
    <definedName name="taily_15_1">[10]FINAL!#REF!</definedName>
    <definedName name="taily_2">[9]FINAL!#REF!</definedName>
    <definedName name="taily_3">[9]FINAL!#REF!</definedName>
    <definedName name="taily_3_1">[11]FINAL!#REF!</definedName>
    <definedName name="taily_3_13">[11]FINAL!#REF!</definedName>
    <definedName name="taily_3_15">NA()</definedName>
    <definedName name="taily_3_2">NA()</definedName>
    <definedName name="taily_3_3">NA()</definedName>
    <definedName name="taily_3_5">NA()</definedName>
    <definedName name="taily_4">[9]FINAL!#REF!</definedName>
    <definedName name="taily_5">[9]FINAL!#REF!</definedName>
    <definedName name="taily_6">[9]FINAL!#REF!</definedName>
    <definedName name="tallyA">[9]FINAL!#REF!</definedName>
    <definedName name="tallyA_1">[9]FINAL!#REF!</definedName>
    <definedName name="tallyA_15">NA()</definedName>
    <definedName name="tallyA_15_1">[10]FINAL!#REF!</definedName>
    <definedName name="tallyA_2">[9]FINAL!#REF!</definedName>
    <definedName name="tallyA_3">[9]FINAL!#REF!</definedName>
    <definedName name="tallyA_3_1">[11]FINAL!#REF!</definedName>
    <definedName name="tallyA_3_13">[11]FINAL!#REF!</definedName>
    <definedName name="tallyA_3_15">NA()</definedName>
    <definedName name="tallyA_3_2">NA()</definedName>
    <definedName name="tallyA_3_3">NA()</definedName>
    <definedName name="tallyA_3_5">NA()</definedName>
    <definedName name="tallyA_4">[9]FINAL!#REF!</definedName>
    <definedName name="tallyA_5">[9]FINAL!#REF!</definedName>
    <definedName name="tallyA_6">[9]FINAL!#REF!</definedName>
    <definedName name="TaxTV">10%</definedName>
    <definedName name="TaxTV_15">10%</definedName>
    <definedName name="TaxXL">5%</definedName>
    <definedName name="TaxXL_15">5%</definedName>
    <definedName name="TBA">#REF!</definedName>
    <definedName name="tdia">#REF!</definedName>
    <definedName name="tdt">#REF!</definedName>
    <definedName name="TEST0">#REF!</definedName>
    <definedName name="TESTHKEY">#REF!</definedName>
    <definedName name="TESTKEYS">#REF!</definedName>
    <definedName name="TESTVKEY">#REF!</definedName>
    <definedName name="thdt">#REF!</definedName>
    <definedName name="thue">6</definedName>
    <definedName name="Tien">#REF!</definedName>
    <definedName name="Tim_lan_xuat_hien">#REF!</definedName>
    <definedName name="tim_xuat_hien">#REF!</definedName>
    <definedName name="tld">#REF!</definedName>
    <definedName name="tly">#REF!</definedName>
    <definedName name="tn">#REF!</definedName>
    <definedName name="Tong">#REF!</definedName>
    <definedName name="tongcong">#REF!</definedName>
    <definedName name="Total_Interest">#REF!</definedName>
    <definedName name="Total_Pay">#REF!</definedName>
    <definedName name="Total_Payment">Scheduled_Payment+Extra_Payment</definedName>
    <definedName name="Total_payment_1">Scheduled_Payment+Extra_Payment</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VL">#REF!</definedName>
    <definedName name="trt">#REF!</definedName>
    <definedName name="tt">#REF!</definedName>
    <definedName name="tthi">#REF!</definedName>
    <definedName name="TTLB1">#REF!</definedName>
    <definedName name="TTLB2">#REF!</definedName>
    <definedName name="TTLB3">#REF!</definedName>
    <definedName name="ty_le">#REF!</definedName>
    <definedName name="ty_le_BTN">#REF!</definedName>
    <definedName name="Ty_le1">#REF!</definedName>
    <definedName name="Values_Entered">IF(Loan_Amount*Interest_Rate*Loan_Years*Loan_Start&gt;0,1,0)</definedName>
    <definedName name="Values_Entered_1">IF(Loan_Amount*Interest_Rate*Loan_Years*Loan_Start&gt;0,1,0)</definedName>
    <definedName name="VARIINST">#REF!</definedName>
    <definedName name="VARIPURC">#REF!</definedName>
    <definedName name="vat">#REF!</definedName>
    <definedName name="vbt150">#REF!</definedName>
    <definedName name="vbt200">#REF!</definedName>
    <definedName name="vbt210">#REF!</definedName>
    <definedName name="vbt300">#REF!</definedName>
    <definedName name="vbt400">#REF!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iet">#REF!</definedName>
    <definedName name="vtu">#REF!</definedName>
    <definedName name="vxm100">#REF!</definedName>
    <definedName name="vxm300">#REF!</definedName>
    <definedName name="vxm500">#REF!</definedName>
    <definedName name="vxm75">#REF!</definedName>
    <definedName name="W">#REF!</definedName>
    <definedName name="waterway">#REF!</definedName>
    <definedName name="wrn.Pending." localSheetId="0" hidden="1">{"Pending",#N/A,FALSE,"Derivative Transaction"}</definedName>
    <definedName name="wrn.Pending." localSheetId="3" hidden="1">{"Pending",#N/A,FALSE,"Derivative Transaction"}</definedName>
    <definedName name="wrn.Pending." hidden="1">{"Pending",#N/A,FALSE,"Derivative Transaction"}</definedName>
    <definedName name="wrn.Pending._1">{"Pending",#N/A,FALSE,"Derivative Transaction"}</definedName>
    <definedName name="wrn.Pending._1_15">{"Pending",#N/A,FALSE,"Derivative Transaction"}</definedName>
    <definedName name="wrn.Pending._1_19">{"Pending",#N/A,FALSE,"Derivative Transaction"}</definedName>
    <definedName name="wrn.Pending._1_19_15">{"Pending",#N/A,FALSE,"Derivative Transaction"}</definedName>
    <definedName name="wrn.Pending._1_19_27">{"Pending",#N/A,FALSE,"Derivative Transaction"}</definedName>
    <definedName name="wrn.Pending._1_19_7">{"Pending",#N/A,FALSE,"Derivative Transaction"}</definedName>
    <definedName name="wrn.Pending._1_20">{"Pending",#N/A,FALSE,"Derivative Transaction"}</definedName>
    <definedName name="wrn.Pending._1_20_15">{"Pending",#N/A,FALSE,"Derivative Transaction"}</definedName>
    <definedName name="wrn.Pending._1_20_27">{"Pending",#N/A,FALSE,"Derivative Transaction"}</definedName>
    <definedName name="wrn.Pending._1_20_7">{"Pending",#N/A,FALSE,"Derivative Transaction"}</definedName>
    <definedName name="wrn.Pending._1_27">{"Pending",#N/A,FALSE,"Derivative Transaction"}</definedName>
    <definedName name="wrn.Pending._1_7">{"Pending",#N/A,FALSE,"Derivative Transaction"}</definedName>
    <definedName name="wrn.Pending._15">{"Pending",#N/A,FALSE,"Derivative Transaction"}</definedName>
    <definedName name="wrn.Pending._15_15">{"Pending",#N/A,FALSE,"Derivative Transaction"}</definedName>
    <definedName name="wrn.Pending._15_27">{"Pending",#N/A,FALSE,"Derivative Transaction"}</definedName>
    <definedName name="wrn.Pending._15_7">{"Pending",#N/A,FALSE,"Derivative Transaction"}</definedName>
    <definedName name="wrn.Profit." localSheetId="0" hidden="1">{"Profit",#N/A,FALSE,"Derivative Transaction"}</definedName>
    <definedName name="wrn.Profit." localSheetId="3" hidden="1">{"Profit",#N/A,FALSE,"Derivative Transaction"}</definedName>
    <definedName name="wrn.Profit." hidden="1">{"Profit",#N/A,FALSE,"Derivative Transaction"}</definedName>
    <definedName name="wrn.Profit._1">{"Profit",#N/A,FALSE,"Derivative Transaction"}</definedName>
    <definedName name="wrn.Profit._1_15">{"Profit",#N/A,FALSE,"Derivative Transaction"}</definedName>
    <definedName name="wrn.Profit._1_19">{"Profit",#N/A,FALSE,"Derivative Transaction"}</definedName>
    <definedName name="wrn.Profit._1_19_15">{"Profit",#N/A,FALSE,"Derivative Transaction"}</definedName>
    <definedName name="wrn.Profit._1_19_27">{"Profit",#N/A,FALSE,"Derivative Transaction"}</definedName>
    <definedName name="wrn.Profit._1_19_7">{"Profit",#N/A,FALSE,"Derivative Transaction"}</definedName>
    <definedName name="wrn.Profit._1_20">{"Profit",#N/A,FALSE,"Derivative Transaction"}</definedName>
    <definedName name="wrn.Profit._1_20_15">{"Profit",#N/A,FALSE,"Derivative Transaction"}</definedName>
    <definedName name="wrn.Profit._1_20_27">{"Profit",#N/A,FALSE,"Derivative Transaction"}</definedName>
    <definedName name="wrn.Profit._1_20_7">{"Profit",#N/A,FALSE,"Derivative Transaction"}</definedName>
    <definedName name="wrn.Profit._1_27">{"Profit",#N/A,FALSE,"Derivative Transaction"}</definedName>
    <definedName name="wrn.Profit._1_7">{"Profit",#N/A,FALSE,"Derivative Transaction"}</definedName>
    <definedName name="wrn.Profit._15">{"Profit",#N/A,FALSE,"Derivative Transaction"}</definedName>
    <definedName name="wrn.Profit._15_15">{"Profit",#N/A,FALSE,"Derivative Transaction"}</definedName>
    <definedName name="wrn.Profit._15_27">{"Profit",#N/A,FALSE,"Derivative Transaction"}</definedName>
    <definedName name="wrn.Profit._15_7">{"Profit",#N/A,FALSE,"Derivative Transaction"}</definedName>
    <definedName name="X">#REF!</definedName>
    <definedName name="xd0.6">#REF!</definedName>
    <definedName name="xd1.3">#REF!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x">#REF!</definedName>
    <definedName name="XXX" localSheetId="0" hidden="1">{"'Sheet1'!$A$4386:$N$4591"}</definedName>
    <definedName name="XXX" hidden="1">{"'Sheet1'!$A$4386:$N$4591"}</definedName>
    <definedName name="z">'[1]Bal. Sheet'!#REF!</definedName>
    <definedName name="ZYX">#REF!</definedName>
    <definedName name="ZZZ">#REF!</definedName>
    <definedName name="もりた">#REF!</definedName>
    <definedName name="勝">#REF!</definedName>
    <definedName name="工事">#REF!</definedName>
    <definedName name="現法">#REF!</definedName>
    <definedName name="直轄">#REF!</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08" i="6" l="1"/>
  <c r="F302" i="6"/>
  <c r="G89" i="6"/>
  <c r="E2" i="5"/>
  <c r="D61" i="1"/>
  <c r="D34" i="1"/>
  <c r="C34" i="1"/>
  <c r="E92" i="2"/>
  <c r="F100" i="2"/>
  <c r="E98" i="2"/>
  <c r="E97" i="2"/>
  <c r="E96" i="2"/>
  <c r="D100" i="2"/>
  <c r="C100" i="2"/>
  <c r="C91" i="2"/>
  <c r="D94" i="2" s="1"/>
  <c r="C98" i="2"/>
  <c r="C93" i="2"/>
  <c r="C97" i="2"/>
  <c r="C96" i="2"/>
  <c r="C92" i="2"/>
  <c r="G302" i="6"/>
  <c r="G307" i="6"/>
  <c r="F307" i="6"/>
  <c r="C133" i="2" l="1"/>
  <c r="G180" i="6" l="1"/>
  <c r="G187" i="6" s="1"/>
  <c r="G196" i="6" s="1"/>
  <c r="G216" i="6" s="1"/>
  <c r="G223" i="6" s="1"/>
  <c r="G230" i="6" s="1"/>
  <c r="G246" i="6" s="1"/>
  <c r="G263" i="6" s="1"/>
  <c r="G271" i="6" s="1"/>
  <c r="G278" i="6" s="1"/>
  <c r="F180" i="6"/>
  <c r="F187" i="6" s="1"/>
  <c r="F196" i="6" s="1"/>
  <c r="F216" i="6" s="1"/>
  <c r="F223" i="6" s="1"/>
  <c r="F230" i="6" s="1"/>
  <c r="F246" i="6" s="1"/>
  <c r="F263" i="6" s="1"/>
  <c r="F271" i="6" s="1"/>
  <c r="F278" i="6" s="1"/>
  <c r="G10" i="6"/>
  <c r="G23" i="6" s="1"/>
  <c r="G36" i="6" s="1"/>
  <c r="G57" i="6" s="1"/>
  <c r="G65" i="6" s="1"/>
  <c r="G74" i="6" s="1"/>
  <c r="G87" i="6" s="1"/>
  <c r="G94" i="6" s="1"/>
  <c r="G111" i="6" s="1"/>
  <c r="G119" i="6" s="1"/>
  <c r="G130" i="6" s="1"/>
  <c r="G142" i="6" s="1"/>
  <c r="G154" i="6" s="1"/>
  <c r="G173" i="6" s="1"/>
  <c r="F10" i="6"/>
  <c r="F23" i="6" s="1"/>
  <c r="F36" i="6" s="1"/>
  <c r="F57" i="6" s="1"/>
  <c r="F65" i="6" s="1"/>
  <c r="F74" i="6" s="1"/>
  <c r="F87" i="6" s="1"/>
  <c r="F94" i="6" s="1"/>
  <c r="F111" i="6" s="1"/>
  <c r="F119" i="6" s="1"/>
  <c r="F130" i="6" s="1"/>
  <c r="F142" i="6" s="1"/>
  <c r="F154" i="6" s="1"/>
  <c r="F173" i="6" s="1"/>
  <c r="P25" i="7"/>
  <c r="P26" i="7" s="1"/>
  <c r="P24" i="7"/>
  <c r="C19" i="1"/>
  <c r="F144" i="6"/>
  <c r="F146" i="6" s="1"/>
  <c r="C51" i="2"/>
  <c r="C160" i="2" s="1"/>
  <c r="C52" i="2"/>
  <c r="C120" i="2" s="1"/>
  <c r="D121" i="2" s="1"/>
  <c r="G176" i="6"/>
  <c r="F38" i="4" s="1"/>
  <c r="C46" i="2" s="1"/>
  <c r="C9" i="1"/>
  <c r="C159" i="2" s="1"/>
  <c r="F176" i="6"/>
  <c r="E38" i="4" s="1"/>
  <c r="C50" i="2" s="1"/>
  <c r="D67" i="1"/>
  <c r="D66" i="1"/>
  <c r="D69" i="1" s="1"/>
  <c r="C67" i="1"/>
  <c r="C66" i="1"/>
  <c r="F147" i="2"/>
  <c r="D126" i="2"/>
  <c r="D125" i="2"/>
  <c r="F126" i="2" s="1"/>
  <c r="F127" i="2" s="1"/>
  <c r="D48" i="1" s="1"/>
  <c r="C106" i="2"/>
  <c r="E112" i="2" s="1"/>
  <c r="E108" i="2"/>
  <c r="E111" i="2"/>
  <c r="C108" i="2"/>
  <c r="D16" i="1"/>
  <c r="E78" i="2" s="1"/>
  <c r="C16" i="1"/>
  <c r="C78" i="2" s="1"/>
  <c r="D11" i="1"/>
  <c r="F145" i="2" s="1"/>
  <c r="C11" i="1"/>
  <c r="D145" i="2" s="1"/>
  <c r="C86" i="2"/>
  <c r="C82" i="2"/>
  <c r="E80" i="2"/>
  <c r="C87" i="2" s="1"/>
  <c r="D147" i="2" s="1"/>
  <c r="C80" i="2"/>
  <c r="D144" i="2" s="1"/>
  <c r="E77" i="2"/>
  <c r="C85" i="2" s="1"/>
  <c r="C77" i="2"/>
  <c r="E76" i="2"/>
  <c r="C84" i="2" s="1"/>
  <c r="C111" i="2" s="1"/>
  <c r="C76" i="2"/>
  <c r="C105" i="2" s="1"/>
  <c r="F70" i="2"/>
  <c r="E66" i="2"/>
  <c r="C69" i="2" s="1"/>
  <c r="C47" i="2"/>
  <c r="E52" i="2" s="1"/>
  <c r="E120" i="2" s="1"/>
  <c r="F121" i="2" s="1"/>
  <c r="F33" i="2"/>
  <c r="E38" i="2"/>
  <c r="E37" i="2"/>
  <c r="C41" i="2"/>
  <c r="C110" i="2" s="1"/>
  <c r="C40" i="2"/>
  <c r="C32" i="2"/>
  <c r="E40" i="2" s="1"/>
  <c r="C33" i="2"/>
  <c r="E41" i="2" s="1"/>
  <c r="E110" i="2" s="1"/>
  <c r="E8" i="2"/>
  <c r="E7" i="2"/>
  <c r="C7" i="2"/>
  <c r="C23" i="2" s="1"/>
  <c r="E6" i="2"/>
  <c r="C6" i="2"/>
  <c r="D15" i="1"/>
  <c r="C15" i="1"/>
  <c r="C24" i="2" s="1"/>
  <c r="C10" i="1"/>
  <c r="C117" i="2" s="1"/>
  <c r="D10" i="1"/>
  <c r="E117" i="2" s="1"/>
  <c r="D19" i="5"/>
  <c r="C8" i="1" s="1"/>
  <c r="E19" i="5"/>
  <c r="D8" i="1" s="1"/>
  <c r="N16" i="7"/>
  <c r="N29" i="7"/>
  <c r="M16" i="7"/>
  <c r="M29" i="7"/>
  <c r="N15" i="7"/>
  <c r="L15" i="7"/>
  <c r="O15" i="7"/>
  <c r="O16" i="7"/>
  <c r="A3" i="7"/>
  <c r="G181" i="6"/>
  <c r="G183" i="6" s="1"/>
  <c r="E6" i="5" s="1"/>
  <c r="G104" i="6"/>
  <c r="G106" i="6" s="1"/>
  <c r="F30" i="4" s="1"/>
  <c r="F104" i="6"/>
  <c r="F106" i="6" s="1"/>
  <c r="E30" i="4" s="1"/>
  <c r="F18" i="4"/>
  <c r="F19" i="4"/>
  <c r="E18" i="4"/>
  <c r="E19" i="4"/>
  <c r="G225" i="6"/>
  <c r="E14" i="5" s="1"/>
  <c r="F225" i="6"/>
  <c r="D14" i="5" s="1"/>
  <c r="F183" i="6"/>
  <c r="D6" i="5" s="1"/>
  <c r="F125" i="6"/>
  <c r="E34" i="4" s="1"/>
  <c r="C15" i="2" s="1"/>
  <c r="A6" i="6"/>
  <c r="A1" i="5" a="1"/>
  <c r="A1" i="5" s="1"/>
  <c r="A1" i="6" s="1"/>
  <c r="A1" i="7" s="1"/>
  <c r="N24" i="7"/>
  <c r="L24" i="7"/>
  <c r="N23" i="7"/>
  <c r="L23" i="7"/>
  <c r="O23" i="7"/>
  <c r="D22" i="7"/>
  <c r="D25" i="7"/>
  <c r="N21" i="7"/>
  <c r="K22" i="7"/>
  <c r="K25" i="7"/>
  <c r="H22" i="7"/>
  <c r="H25" i="7"/>
  <c r="L21" i="7"/>
  <c r="O21" i="7"/>
  <c r="N20" i="7"/>
  <c r="L20" i="7"/>
  <c r="O20" i="7"/>
  <c r="N19" i="7"/>
  <c r="N22" i="7"/>
  <c r="N25" i="7"/>
  <c r="M22" i="7"/>
  <c r="M25" i="7"/>
  <c r="J22" i="7"/>
  <c r="J25" i="7"/>
  <c r="I22" i="7"/>
  <c r="I25" i="7"/>
  <c r="F22" i="7"/>
  <c r="F25" i="7"/>
  <c r="E22" i="7"/>
  <c r="E25" i="7"/>
  <c r="L19" i="7"/>
  <c r="N14" i="7"/>
  <c r="L14" i="7"/>
  <c r="O14" i="7"/>
  <c r="D13" i="7"/>
  <c r="D28" i="7"/>
  <c r="N12" i="7"/>
  <c r="K13" i="7"/>
  <c r="L12" i="7"/>
  <c r="N11" i="7"/>
  <c r="N10" i="7"/>
  <c r="M13" i="7"/>
  <c r="J13" i="7"/>
  <c r="I13" i="7"/>
  <c r="F13" i="7"/>
  <c r="E13" i="7"/>
  <c r="L10" i="7"/>
  <c r="G291" i="6"/>
  <c r="E20" i="5" s="1"/>
  <c r="F291" i="6"/>
  <c r="D20" i="5" s="1"/>
  <c r="G274" i="6"/>
  <c r="E18" i="5" s="1"/>
  <c r="F274" i="6"/>
  <c r="D18" i="5" s="1"/>
  <c r="G267" i="6"/>
  <c r="E17" i="5" s="1"/>
  <c r="F267" i="6"/>
  <c r="D17" i="5" s="1"/>
  <c r="G258" i="6"/>
  <c r="E16" i="5" s="1"/>
  <c r="F258" i="6"/>
  <c r="D16" i="5" s="1"/>
  <c r="G241" i="6"/>
  <c r="F241" i="6"/>
  <c r="G235" i="6"/>
  <c r="G242" i="6"/>
  <c r="E15" i="5" s="1"/>
  <c r="F235" i="6"/>
  <c r="G218" i="6"/>
  <c r="E13" i="5" s="1"/>
  <c r="F218" i="6"/>
  <c r="D13" i="5" s="1"/>
  <c r="G212" i="6"/>
  <c r="E9" i="5"/>
  <c r="F212" i="6"/>
  <c r="D9" i="5"/>
  <c r="G192" i="6"/>
  <c r="E7" i="5" s="1"/>
  <c r="F192" i="6"/>
  <c r="D7" i="5" s="1"/>
  <c r="G169" i="6"/>
  <c r="F37" i="4" s="1"/>
  <c r="C29" i="2" s="1"/>
  <c r="E36" i="2" s="1"/>
  <c r="F169" i="6"/>
  <c r="E37" i="4" s="1"/>
  <c r="C36" i="2" s="1"/>
  <c r="G149" i="6"/>
  <c r="F149" i="6"/>
  <c r="F150" i="6" s="1"/>
  <c r="E36" i="4" s="1"/>
  <c r="G146" i="6"/>
  <c r="G150" i="6"/>
  <c r="F36" i="4" s="1"/>
  <c r="G138" i="6"/>
  <c r="F35" i="4" s="1"/>
  <c r="E22" i="2" s="1"/>
  <c r="D20" i="2" s="1"/>
  <c r="F138" i="6"/>
  <c r="E35" i="4" s="1"/>
  <c r="C22" i="2" s="1"/>
  <c r="G125" i="6"/>
  <c r="F34" i="4" s="1"/>
  <c r="E15" i="2" s="1"/>
  <c r="G115" i="6"/>
  <c r="F31" i="4" s="1"/>
  <c r="C28" i="2" s="1"/>
  <c r="F115" i="6"/>
  <c r="E31" i="4" s="1"/>
  <c r="C35" i="2" s="1"/>
  <c r="G90" i="6"/>
  <c r="F21" i="4" s="1"/>
  <c r="G83" i="6"/>
  <c r="F20" i="4" s="1"/>
  <c r="E75" i="2" s="1"/>
  <c r="C83" i="2" s="1"/>
  <c r="F83" i="6"/>
  <c r="E20" i="4" s="1"/>
  <c r="C75" i="2" s="1"/>
  <c r="G69" i="6"/>
  <c r="F69" i="6"/>
  <c r="G61" i="6"/>
  <c r="F16" i="4" s="1"/>
  <c r="D140" i="2" s="1"/>
  <c r="F61" i="6"/>
  <c r="E16" i="4" s="1"/>
  <c r="D138" i="2" s="1"/>
  <c r="F53" i="6"/>
  <c r="F13" i="4" s="1"/>
  <c r="D53" i="6"/>
  <c r="E13" i="4" s="1"/>
  <c r="G40" i="6"/>
  <c r="F12" i="4" s="1"/>
  <c r="F40" i="6"/>
  <c r="E12" i="4" s="1"/>
  <c r="G27" i="6"/>
  <c r="F27" i="6"/>
  <c r="G18" i="6"/>
  <c r="F8" i="4" s="1"/>
  <c r="F18" i="6"/>
  <c r="G14" i="6"/>
  <c r="F14" i="6"/>
  <c r="D8" i="4"/>
  <c r="D9" i="4" s="1"/>
  <c r="E28" i="4"/>
  <c r="N13" i="7"/>
  <c r="O12" i="7"/>
  <c r="O24" i="7"/>
  <c r="K16" i="7"/>
  <c r="K29" i="7"/>
  <c r="K28" i="7"/>
  <c r="L22" i="7"/>
  <c r="L25" i="7"/>
  <c r="O19" i="7"/>
  <c r="O22" i="7"/>
  <c r="F28" i="7"/>
  <c r="F16" i="7"/>
  <c r="F29" i="7"/>
  <c r="J28" i="7"/>
  <c r="J16" i="7"/>
  <c r="J29" i="7"/>
  <c r="L11" i="7"/>
  <c r="O11" i="7"/>
  <c r="I16" i="7"/>
  <c r="I29" i="7"/>
  <c r="I28" i="7"/>
  <c r="O10" i="7"/>
  <c r="M28" i="7"/>
  <c r="N28" i="7"/>
  <c r="E16" i="7"/>
  <c r="E29" i="7"/>
  <c r="E28" i="7"/>
  <c r="G22" i="7"/>
  <c r="G25" i="7"/>
  <c r="G13" i="7"/>
  <c r="H13" i="7"/>
  <c r="D16" i="7"/>
  <c r="D29" i="7"/>
  <c r="O25" i="7"/>
  <c r="G16" i="7"/>
  <c r="G29" i="7"/>
  <c r="G28" i="7"/>
  <c r="H16" i="7"/>
  <c r="H29" i="7"/>
  <c r="H28" i="7"/>
  <c r="O13" i="7"/>
  <c r="L13" i="7"/>
  <c r="L28" i="7"/>
  <c r="O28" i="7"/>
  <c r="L16" i="7"/>
  <c r="L29" i="7"/>
  <c r="O29" i="7"/>
  <c r="E27" i="4"/>
  <c r="D70" i="1"/>
  <c r="D56" i="1"/>
  <c r="F152" i="2"/>
  <c r="F155" i="2" s="1"/>
  <c r="D57" i="1" s="1"/>
  <c r="E159" i="2"/>
  <c r="F161" i="2"/>
  <c r="D47" i="1"/>
  <c r="E16" i="2"/>
  <c r="F146" i="2"/>
  <c r="F134" i="2"/>
  <c r="F131" i="2"/>
  <c r="E116" i="2"/>
  <c r="E104" i="2"/>
  <c r="F94" i="2"/>
  <c r="F87" i="2"/>
  <c r="E57" i="2"/>
  <c r="F47" i="2"/>
  <c r="A72" i="1"/>
  <c r="C70" i="1"/>
  <c r="D146" i="2"/>
  <c r="D152" i="2"/>
  <c r="D155" i="2" s="1"/>
  <c r="C57" i="1" s="1"/>
  <c r="C56" i="1"/>
  <c r="D134" i="2"/>
  <c r="C16" i="2"/>
  <c r="C73" i="1"/>
  <c r="F10" i="2" l="1"/>
  <c r="D21" i="1" s="1"/>
  <c r="F135" i="2"/>
  <c r="D51" i="1" s="1"/>
  <c r="E24" i="2"/>
  <c r="D10" i="2"/>
  <c r="C21" i="1" s="1"/>
  <c r="F101" i="2"/>
  <c r="E23" i="2"/>
  <c r="F24" i="2" s="1"/>
  <c r="F25" i="2" s="1"/>
  <c r="D26" i="1" s="1"/>
  <c r="C57" i="2"/>
  <c r="F118" i="2"/>
  <c r="F122" i="2" s="1"/>
  <c r="D46" i="1" s="1"/>
  <c r="D101" i="2"/>
  <c r="F242" i="6"/>
  <c r="D15" i="5" s="1"/>
  <c r="E8" i="4"/>
  <c r="C130" i="2"/>
  <c r="D131" i="2" s="1"/>
  <c r="D135" i="2" s="1"/>
  <c r="C51" i="1" s="1"/>
  <c r="C104" i="2"/>
  <c r="D106" i="2" s="1"/>
  <c r="C56" i="2"/>
  <c r="D58" i="2" s="1"/>
  <c r="E105" i="2"/>
  <c r="F106" i="2" s="1"/>
  <c r="D8" i="5"/>
  <c r="C69" i="1"/>
  <c r="C71" i="1" s="1"/>
  <c r="A8" i="6"/>
  <c r="D127" i="2"/>
  <c r="C48" i="1" s="1"/>
  <c r="F112" i="2"/>
  <c r="E8" i="5"/>
  <c r="E10" i="5" s="1"/>
  <c r="C61" i="1"/>
  <c r="D71" i="1"/>
  <c r="C70" i="2"/>
  <c r="D70" i="2" s="1"/>
  <c r="E65" i="2"/>
  <c r="F66" i="2" s="1"/>
  <c r="F71" i="2" s="1"/>
  <c r="D31" i="1" s="1"/>
  <c r="D21" i="5"/>
  <c r="E21" i="5"/>
  <c r="D112" i="2"/>
  <c r="C116" i="2"/>
  <c r="D118" i="2" s="1"/>
  <c r="D122" i="2" s="1"/>
  <c r="C46" i="1" s="1"/>
  <c r="F144" i="2"/>
  <c r="F148" i="2" s="1"/>
  <c r="D55" i="1" s="1"/>
  <c r="D52" i="2"/>
  <c r="D148" i="2"/>
  <c r="C55" i="1" s="1"/>
  <c r="D87" i="2"/>
  <c r="D161" i="2"/>
  <c r="C47" i="1" s="1"/>
  <c r="D16" i="2"/>
  <c r="E56" i="2"/>
  <c r="F58" i="2" s="1"/>
  <c r="F61" i="2" s="1"/>
  <c r="D30" i="1" s="1"/>
  <c r="F39" i="4"/>
  <c r="D80" i="2"/>
  <c r="E39" i="4"/>
  <c r="A21" i="6"/>
  <c r="D12" i="4"/>
  <c r="D41" i="2"/>
  <c r="D33" i="2"/>
  <c r="E35" i="2"/>
  <c r="F41" i="2" s="1"/>
  <c r="F42" i="2" s="1"/>
  <c r="D27" i="1" s="1"/>
  <c r="F16" i="2"/>
  <c r="F17" i="2" s="1"/>
  <c r="D25" i="1" s="1"/>
  <c r="D13" i="2"/>
  <c r="E50" i="2"/>
  <c r="F52" i="2" s="1"/>
  <c r="F53" i="2" s="1"/>
  <c r="D28" i="1" s="1"/>
  <c r="D47" i="2"/>
  <c r="F138" i="2"/>
  <c r="F141" i="2" s="1"/>
  <c r="D54" i="1" s="1"/>
  <c r="D141" i="2"/>
  <c r="C54" i="1" s="1"/>
  <c r="F80" i="2"/>
  <c r="F88" i="2" s="1"/>
  <c r="D32" i="1" s="1"/>
  <c r="D24" i="2"/>
  <c r="D25" i="2" s="1"/>
  <c r="C26" i="1" s="1"/>
  <c r="F113" i="2" l="1"/>
  <c r="D37" i="1" s="1"/>
  <c r="D49" i="1" s="1"/>
  <c r="D10" i="5"/>
  <c r="E22" i="5"/>
  <c r="E28" i="5" s="1"/>
  <c r="G30" i="6" s="1"/>
  <c r="G31" i="6" s="1"/>
  <c r="D59" i="1"/>
  <c r="C59" i="1"/>
  <c r="D22" i="5"/>
  <c r="C5" i="1" s="1"/>
  <c r="C22" i="1" s="1"/>
  <c r="D53" i="2"/>
  <c r="C28" i="1" s="1"/>
  <c r="D60" i="2"/>
  <c r="D61" i="2" s="1"/>
  <c r="C30" i="1" s="1"/>
  <c r="D113" i="2"/>
  <c r="C37" i="1" s="1"/>
  <c r="C49" i="1" s="1"/>
  <c r="D88" i="2"/>
  <c r="C32" i="1" s="1"/>
  <c r="D42" i="2"/>
  <c r="C27" i="1" s="1"/>
  <c r="D17" i="2"/>
  <c r="C25" i="1" s="1"/>
  <c r="D13" i="4"/>
  <c r="A34" i="6"/>
  <c r="D5" i="1" l="1"/>
  <c r="D22" i="1" s="1"/>
  <c r="D33" i="1" s="1"/>
  <c r="D35" i="1" s="1"/>
  <c r="D60" i="1" s="1"/>
  <c r="D62" i="1" s="1"/>
  <c r="D28" i="5"/>
  <c r="F30" i="6" s="1"/>
  <c r="G32" i="6"/>
  <c r="F9" i="4" s="1"/>
  <c r="F22" i="4" s="1"/>
  <c r="F29" i="6"/>
  <c r="A42" i="6"/>
  <c r="D16" i="4"/>
  <c r="F31" i="6" l="1"/>
  <c r="F32" i="6" s="1"/>
  <c r="E9" i="4" s="1"/>
  <c r="D17" i="4"/>
  <c r="A55" i="6"/>
  <c r="A63" i="6" l="1"/>
  <c r="D20" i="4"/>
  <c r="D21" i="4" l="1"/>
  <c r="A72" i="6"/>
  <c r="D26" i="4" l="1"/>
  <c r="A85" i="6"/>
  <c r="A5" i="7" l="1"/>
  <c r="C19" i="5"/>
  <c r="D30" i="4"/>
  <c r="D31" i="4" l="1"/>
  <c r="A92" i="6"/>
  <c r="D34" i="4" l="1"/>
  <c r="A109" i="6"/>
  <c r="D35" i="4" l="1"/>
  <c r="A117" i="6"/>
  <c r="A128" i="6" l="1"/>
  <c r="D36" i="4"/>
  <c r="A140" i="6" l="1"/>
  <c r="D37" i="4"/>
  <c r="D38" i="4" l="1"/>
  <c r="A152" i="6"/>
  <c r="A171" i="6" l="1"/>
  <c r="C6" i="5"/>
  <c r="A178" i="6" l="1"/>
  <c r="C7" i="5"/>
  <c r="A185" i="6" l="1"/>
  <c r="C9" i="5"/>
  <c r="A194" i="6" l="1"/>
  <c r="C13" i="5"/>
  <c r="A214" i="6" l="1"/>
  <c r="C14" i="5"/>
  <c r="C15" i="5" l="1"/>
  <c r="A221" i="6"/>
  <c r="C16" i="5" l="1"/>
  <c r="A228" i="6"/>
  <c r="A244" i="6" l="1"/>
  <c r="C17" i="5"/>
  <c r="C18" i="5" l="1"/>
  <c r="A261" i="6"/>
  <c r="A269" i="6" l="1"/>
  <c r="C20" i="5"/>
  <c r="A276" i="6" s="1"/>
  <c r="G308" i="6" l="1"/>
  <c r="F89" i="6"/>
  <c r="C66" i="2" s="1"/>
  <c r="F90" i="6"/>
  <c r="E21" i="4" s="1"/>
  <c r="C65" i="2" l="1"/>
  <c r="E22" i="4"/>
  <c r="D66" i="2"/>
  <c r="D71" i="2" s="1"/>
  <c r="C31" i="1" s="1"/>
  <c r="C33" i="1" s="1"/>
  <c r="C35" i="1" s="1"/>
  <c r="C60" i="1" s="1"/>
  <c r="C62"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<sst xmlns="http://schemas.openxmlformats.org/spreadsheetml/2006/main" count="732" uniqueCount="519">
  <si>
    <t>Particulars</t>
  </si>
  <si>
    <t>[A]</t>
  </si>
  <si>
    <t>CASH FLOW FROM OPERATING ACTIVITIES</t>
  </si>
  <si>
    <t>Interest Income</t>
  </si>
  <si>
    <t>Trade Payables</t>
  </si>
  <si>
    <t>Provisions</t>
  </si>
  <si>
    <t>Inventories</t>
  </si>
  <si>
    <t>Trade Receivables</t>
  </si>
  <si>
    <t>[B]</t>
  </si>
  <si>
    <t>CASH FLOW FROM INVESTING ACTIVITIES</t>
  </si>
  <si>
    <t>[C]</t>
  </si>
  <si>
    <t>CASH FLOW FROM FINANCING ACTIVITIES</t>
  </si>
  <si>
    <t>Net Increase/ (Decrease) in Cash and Cash Equivalents</t>
  </si>
  <si>
    <t>Notes:</t>
  </si>
  <si>
    <t>Cash and Cash equivalents comprise of:</t>
  </si>
  <si>
    <t>Cash on Hands</t>
  </si>
  <si>
    <t>Balance with  Banks</t>
  </si>
  <si>
    <t>Link with statement of P&amp;L</t>
  </si>
  <si>
    <t>Adjustments for:</t>
  </si>
  <si>
    <t>Remarks</t>
  </si>
  <si>
    <t>Provision for Doubtful Receivables/Sundry balances written off</t>
  </si>
  <si>
    <t>(Profit)/Loss on sale of Investments (Net)</t>
  </si>
  <si>
    <t>Interest Expenses</t>
  </si>
  <si>
    <t>Dividend Income</t>
  </si>
  <si>
    <t>Provision for diminution in value of Inventories</t>
  </si>
  <si>
    <t>Provision for diminution in value of Investment</t>
  </si>
  <si>
    <t>Unrealised foreign exchange (gain)/loss (Net)</t>
  </si>
  <si>
    <t>Refer Working No. 1</t>
  </si>
  <si>
    <t>Workings:</t>
  </si>
  <si>
    <t>W. No.</t>
  </si>
  <si>
    <t>Amount</t>
  </si>
  <si>
    <t>Unrealised foreign exchange (gain)/loss - Payables</t>
  </si>
  <si>
    <t>Unrealised foreign exchange (gain)/loss - Receivable</t>
  </si>
  <si>
    <t>Unrealised foreign exchange (gain)/loss - ECB Loan</t>
  </si>
  <si>
    <t>Investment written off</t>
  </si>
  <si>
    <t>Profit/(Loss) before tax</t>
  </si>
  <si>
    <t>Operating Profit/(Loss) before changes in working capital</t>
  </si>
  <si>
    <t>Adjustment for (Increase)/Decrease in Operating Assets</t>
  </si>
  <si>
    <t>Opening balances of Inventories as per Balance Sheet</t>
  </si>
  <si>
    <t>Less:</t>
  </si>
  <si>
    <t>Closing balances of Inventories as per Balance Sheet</t>
  </si>
  <si>
    <t>(Increase)/Decrease in Inventories</t>
  </si>
  <si>
    <t>Opening balances of Trade Receivables as per Balance Sheet</t>
  </si>
  <si>
    <t>Closing balances of Trade Receivables as per Balance Sheet</t>
  </si>
  <si>
    <t>(Increase)/Decrease in Trade Receivables</t>
  </si>
  <si>
    <t>Loans and Advances</t>
  </si>
  <si>
    <t>Refer Working No. 2</t>
  </si>
  <si>
    <t>Refer Working No. 3</t>
  </si>
  <si>
    <t>Refer Working No. 4</t>
  </si>
  <si>
    <t>Opening balances of Long-term Loans &amp; Advances as per Balance Sheet</t>
  </si>
  <si>
    <t>Provision for Doubtful Receivables/Advances/Sundry balances written off</t>
  </si>
  <si>
    <t>Provision/Advances/Sundry Balances written back</t>
  </si>
  <si>
    <t>Closing balances of Long-term Loans &amp; Advances as per Balance Sheet</t>
  </si>
  <si>
    <t>Add: Opening balances of Short-term Loans &amp; Advances as per Balance Sheet</t>
  </si>
  <si>
    <t>Add: Closing balances of Short-term Loans &amp; Advances as per Balance Sheet</t>
  </si>
  <si>
    <t>Less: Opening balances of Advance tax (Net of Provisions)</t>
  </si>
  <si>
    <t>Less: Closing balances of Advance tax (Net of Provisions)</t>
  </si>
  <si>
    <t>(Increase)/Decrease in Loans and Advances</t>
  </si>
  <si>
    <t>Other Assets</t>
  </si>
  <si>
    <t>Refer Working No. 5</t>
  </si>
  <si>
    <t>Opening balances of Long-term Current Assets as per Balance Sheet</t>
  </si>
  <si>
    <t>Add: Opening balances of Short-term Current Assets as per Balance Sheet</t>
  </si>
  <si>
    <t>Less: Opening balances of capital advances</t>
  </si>
  <si>
    <t>Less: Closing balances of  capital advances</t>
  </si>
  <si>
    <t>Closing balances of Long-term Current Assets as per Balance Sheet</t>
  </si>
  <si>
    <t>Add: Closing balances of Short-term Current Assets as per Balance Sheet</t>
  </si>
  <si>
    <t>(Increase)/Decrease in Other Assets</t>
  </si>
  <si>
    <t>Refer Working No. 6</t>
  </si>
  <si>
    <t>Add: Advances written Off</t>
  </si>
  <si>
    <t>Closing balances of Trade payables as per Balance Sheet</t>
  </si>
  <si>
    <t>Less: Unrealised foreign exchange (gain)/loss - Payables</t>
  </si>
  <si>
    <t>Positive figure</t>
  </si>
  <si>
    <t>Opening balances of Trade payables as per Balance Sheet</t>
  </si>
  <si>
    <t>Increase/(Decrease) in Trade Payables</t>
  </si>
  <si>
    <t>Less: Provision/Sundry Balances written back</t>
  </si>
  <si>
    <t>Refer Working No. 7</t>
  </si>
  <si>
    <t>Closing balances of Long-term provisions as per Balance Sheet</t>
  </si>
  <si>
    <t>Add: Closing balances of Short-term provisions as per Balance Sheet</t>
  </si>
  <si>
    <t>Less: Closing balances of Provision for tax (Net of advance tax)</t>
  </si>
  <si>
    <t>Opening balances of Long-term provisions as per Balance Sheet</t>
  </si>
  <si>
    <t>Add: Opening balances of Short-term provisions as per Balance Sheet</t>
  </si>
  <si>
    <t>Increase/(Decrease) in Provisions</t>
  </si>
  <si>
    <t>Other Liabilities</t>
  </si>
  <si>
    <t>Refer Working No. 8</t>
  </si>
  <si>
    <t xml:space="preserve">Less: Opening balances of Interest (receivable)accrued but not due/due </t>
  </si>
  <si>
    <t xml:space="preserve">Less: Closing balances of Interest (receivable) accrued but not due/due </t>
  </si>
  <si>
    <t>Closing balances of Non Current liabilities as per Balance Sheet</t>
  </si>
  <si>
    <t>Add: Closing balances of Current liabilities as per Balance Sheet</t>
  </si>
  <si>
    <t>Less: Closing balances of Interest (Expenses) accrued but not due/due</t>
  </si>
  <si>
    <t>Opening balances of Non Current liabilities as per Balance Sheet</t>
  </si>
  <si>
    <t>Add: Opening balances of Current liabilities as per Balance Sheet</t>
  </si>
  <si>
    <t>Less: Opening balances of Interest (Expenses) accrued but not due/due</t>
  </si>
  <si>
    <t>Increase/(Decrease) in Other Liabilities</t>
  </si>
  <si>
    <t xml:space="preserve">Cash flow from operations after changes in working capital </t>
  </si>
  <si>
    <t>Refer Working No. 9</t>
  </si>
  <si>
    <t>Net Direct Taxes (Paid)/Refunded</t>
  </si>
  <si>
    <t>Net Cash Flow from/(used in) Operating Activities</t>
  </si>
  <si>
    <t>Less: Opening Balances of Capital creditors as per Balance Sheet</t>
  </si>
  <si>
    <t>Less: Closing Balances of Capital creditors as per Balance Sheet</t>
  </si>
  <si>
    <t>Opening balances of Capital advances as per Balance sheet</t>
  </si>
  <si>
    <t>Opening balances of CWIP as per Balance sheet</t>
  </si>
  <si>
    <t>Closing balances of Capital Creditors as per Balance Sheet</t>
  </si>
  <si>
    <t>Refer Working No. 10</t>
  </si>
  <si>
    <t>Only those interest which are not in nature of operating activities</t>
  </si>
  <si>
    <t>Less: Closing Balances of Current Maturities of long-term debt as per Balance Sheet</t>
  </si>
  <si>
    <t>Less: Opening balances of Current Maturities of long-term debt as per Balance Sheet</t>
  </si>
  <si>
    <t>Purchase of Investment</t>
  </si>
  <si>
    <t>Sale of Investment</t>
  </si>
  <si>
    <t>Refer Working No. 11</t>
  </si>
  <si>
    <t>Bank Balances not considered as Cash and Cash Equivalents</t>
  </si>
  <si>
    <t>Refer Working No. 12</t>
  </si>
  <si>
    <t>Opening balances of  Balances with Banks held as margin money as per Balance sheet</t>
  </si>
  <si>
    <t>Less: Closing balances of  Balances with Banks held as margin money as per Balance sheet</t>
  </si>
  <si>
    <t>Proceeds from Issue of Shares/Share Application Money</t>
  </si>
  <si>
    <t>Refer Working No. 13</t>
  </si>
  <si>
    <t>Closing balance of Share Capital as per balance sheet</t>
  </si>
  <si>
    <t>Closing balance of Share Application Money Capital as per balance sheet</t>
  </si>
  <si>
    <t>Opening balance of Share Capital as per balance sheet</t>
  </si>
  <si>
    <t>Opening balance of Share Application Money Capital as per balance sheet</t>
  </si>
  <si>
    <t>Proceeds from Borrowings</t>
  </si>
  <si>
    <t>Repayment of Borrowings</t>
  </si>
  <si>
    <t>Net Increase/(Decrease) in Working Capital Borrowings</t>
  </si>
  <si>
    <t>Refer Working No. 14</t>
  </si>
  <si>
    <t>Closing balance of Total Working Capital borrowing as per balance sheet</t>
  </si>
  <si>
    <t>Opening balance of Total Working Capital borrowing as per balance sheet</t>
  </si>
  <si>
    <t>Closing balances of Interest Payable accrued but not due/due</t>
  </si>
  <si>
    <t>Less: Interest Expenses as mentioned in cash flow under adjustment</t>
  </si>
  <si>
    <t>Less: Opening balances of Interest Payable accrued but not due/due</t>
  </si>
  <si>
    <t>Dividend Paid including Dividend Distribution tax</t>
  </si>
  <si>
    <t>link with notes to financial statements</t>
  </si>
  <si>
    <t>Figures of the previous year have been regrouped / reclassified wherever necessary.</t>
  </si>
  <si>
    <t>Net Cash Flow from/(used in) Investing Activities</t>
  </si>
  <si>
    <t>Net Cash Flow from/(used in) Financing Activities</t>
  </si>
  <si>
    <t>NAME OF CLIENT</t>
  </si>
  <si>
    <t>In case of partnership/proprietor ship - link with notes to financial statement</t>
  </si>
  <si>
    <t>Interest on Partner/Proprietor's Capital</t>
  </si>
  <si>
    <t xml:space="preserve">In case of partnership/proprietor ship </t>
  </si>
  <si>
    <t>Net Additions by Partners/Proprietor</t>
  </si>
  <si>
    <t>Refer Working No. 15</t>
  </si>
  <si>
    <t>Refer Working No. 16</t>
  </si>
  <si>
    <t>Addition made during the year by all partners/proprietor as per notes</t>
  </si>
  <si>
    <t>Less: Withdrawal</t>
  </si>
  <si>
    <t>Adjustment for Increase/(Decrease) in Operating Liabilities</t>
  </si>
  <si>
    <t>Less: Interest on borrowing  capitalised during the year</t>
  </si>
  <si>
    <t>Add: Closing balances of Capital advances as per Balance sheet</t>
  </si>
  <si>
    <t>Add: Opening balances of Capital Creditors as per Balance Sheet</t>
  </si>
  <si>
    <t>Add: Closing balances of CWIP as per Balance sheet</t>
  </si>
  <si>
    <t>Diff. must be zero</t>
  </si>
  <si>
    <t>Cash and Cash Equivalents at end of period (see Note 1)</t>
  </si>
  <si>
    <t>See ledger of Investment and calculate purchase value - only long term investment</t>
  </si>
  <si>
    <t>sale consideration of investment (Carrying value of investment sold as per ledger +Profit on sale of investment - loss on sale of investment) - only long term investment</t>
  </si>
  <si>
    <t>Short-term investment</t>
  </si>
  <si>
    <t>link with notes to financial statements excluding long term investment</t>
  </si>
  <si>
    <t>Cash and Cash equivalents</t>
  </si>
  <si>
    <t>Effect of Unrealised foreign exchange (gain)/loss (Net)</t>
  </si>
  <si>
    <t>Unrealised foreign exchange (gain)/loss - Cash &amp; Cash equivalents (EEFC)</t>
  </si>
  <si>
    <t>Cash and Cash equivalents as restated</t>
  </si>
  <si>
    <t>Less: Opening balance of TDS receivable on Interest and Dividend income</t>
  </si>
  <si>
    <t xml:space="preserve">Add: Closing balance of TDS receivable as per Balance Sheet </t>
  </si>
  <si>
    <t>Less: Closing balance of TDS receivable on Interest and Dividend income</t>
  </si>
  <si>
    <t xml:space="preserve">Opening balances of Interest receivable accrued but not due/due </t>
  </si>
  <si>
    <t xml:space="preserve">Less: </t>
  </si>
  <si>
    <t xml:space="preserve">Closing balances of Interest receivable accrued but not due/due </t>
  </si>
  <si>
    <t>Interest income as mentioned in cash flow under adjustment</t>
  </si>
  <si>
    <t>Opening balance of TDS receivable on Interest income</t>
  </si>
  <si>
    <t>Closing balance of TDS receivable on Interest income</t>
  </si>
  <si>
    <t>Refer Working No. 17</t>
  </si>
  <si>
    <t>Opening balance of TDS receivable on dividend income</t>
  </si>
  <si>
    <t>Add: Dividend income</t>
  </si>
  <si>
    <t>Less: Closing balance of TDS receivable on dividend income</t>
  </si>
  <si>
    <t>Property, Plant and Equipments written off</t>
  </si>
  <si>
    <t>(Profit)/Loss on sale of Property, Plant and Equipments (Net)</t>
  </si>
  <si>
    <t>Purchase of Property, Plant and Equipments including Capital Advances &amp; CWIP</t>
  </si>
  <si>
    <t>Sale of Property, Plant and Equipments</t>
  </si>
  <si>
    <t>Sale consideration of Property, Plant and Equipments should be written and cross check with tax audit report</t>
  </si>
  <si>
    <t>Depreciation/Amortisation/Impairment of Property, Plant and Equipments and Intangible Assets</t>
  </si>
  <si>
    <t>Less: Opening balances of Loans &amp; Advances given to Subsidiaries/ Associates as per Balance Sheet</t>
  </si>
  <si>
    <t>Less: Closing balances of Loans &amp; Advances given to Subsidiaries/ Associates as per Balance Sheet</t>
  </si>
  <si>
    <t>Loans given to Associates and Subsidiaries</t>
  </si>
  <si>
    <t>Loans received back from Associates and Subsidiaries</t>
  </si>
  <si>
    <t>Less: Closing Balance of Unclaimed Dividend</t>
  </si>
  <si>
    <t>Less: Opening Balance of Unclaimed Dividend</t>
  </si>
  <si>
    <t>Link with notes to financial statements</t>
  </si>
  <si>
    <t>Link with notes to financial statements - related to long-term investment only</t>
  </si>
  <si>
    <t>See ledger of each borrowings and calculate borrowings taken during the year</t>
  </si>
  <si>
    <t>See ledger of each borrowings and calculate borrowings paid during the year</t>
  </si>
  <si>
    <t>Cash &amp; Cash Equivalents at beginning of period (see Note 1)</t>
  </si>
  <si>
    <t>Opening balance of total advance tax including self assessment tax as per Balance Sheet</t>
  </si>
  <si>
    <t xml:space="preserve">Add: Opening balance of TDS receivable as per Balance Sheet </t>
  </si>
  <si>
    <t>Closing balance of total advance tax including self assessment tax as per Balance Sheet</t>
  </si>
  <si>
    <t>Purchase of Property, Plant and Equipment including Capital Advances &amp; CWIP</t>
  </si>
  <si>
    <t>Purchase of Property, Plant and Equipment as per Balance sheet</t>
  </si>
  <si>
    <t>Remuneration of Partners/Proprietor</t>
  </si>
  <si>
    <t>Loans given to Others</t>
  </si>
  <si>
    <t>Loans received back from Others</t>
  </si>
  <si>
    <t>For the year ended 31st March, 20XX</t>
  </si>
  <si>
    <t>Less: Opening balances of Loans &amp; Advances given to Others as per Balance Sheet</t>
  </si>
  <si>
    <t>Current liabilities</t>
  </si>
  <si>
    <r>
      <t>Cash Flow Statement for the  Year Ended 31</t>
    </r>
    <r>
      <rPr>
        <b/>
        <vertAlign val="superscript"/>
        <sz val="11"/>
        <color rgb="FFFFFFFF"/>
        <rFont val="Calibri"/>
        <family val="2"/>
      </rPr>
      <t>st</t>
    </r>
    <r>
      <rPr>
        <b/>
        <sz val="11"/>
        <color rgb="FFFFFFFF"/>
        <rFont val="Calibri"/>
        <family val="2"/>
      </rPr>
      <t xml:space="preserve"> March, 20XX</t>
    </r>
  </si>
  <si>
    <r>
      <t>For the year ended 31</t>
    </r>
    <r>
      <rPr>
        <b/>
        <vertAlign val="superscript"/>
        <sz val="11"/>
        <color rgb="FFFFFFFF"/>
        <rFont val="Calibri"/>
        <family val="2"/>
      </rPr>
      <t>st</t>
    </r>
    <r>
      <rPr>
        <b/>
        <sz val="11"/>
        <color rgb="FFFFFFFF"/>
        <rFont val="Calibri"/>
        <family val="2"/>
      </rPr>
      <t xml:space="preserve"> March, 20XX</t>
    </r>
  </si>
  <si>
    <r>
      <t>For the year ended 31</t>
    </r>
    <r>
      <rPr>
        <vertAlign val="superscript"/>
        <sz val="11"/>
        <color rgb="FFFFFFFF"/>
        <rFont val="Calibri"/>
        <family val="2"/>
      </rPr>
      <t>st</t>
    </r>
    <r>
      <rPr>
        <sz val="11"/>
        <color rgb="FFFFFFFF"/>
        <rFont val="Calibri"/>
        <family val="2"/>
      </rPr>
      <t xml:space="preserve"> March, 20XX</t>
    </r>
  </si>
  <si>
    <t>Negative figure</t>
  </si>
  <si>
    <t>Proceeds from Issue of Shares/Share Application Money (including Share Premium)/ (Buy Back of Shares)</t>
  </si>
  <si>
    <t>See ledger of each Loans and calculate Loans given during the year</t>
  </si>
  <si>
    <t>See ledger of each Loans given and calculate Loans received back during the year</t>
  </si>
  <si>
    <t>Total</t>
  </si>
  <si>
    <t>Note No.</t>
  </si>
  <si>
    <t>I</t>
  </si>
  <si>
    <t>EQUITY AND LIABILITIES</t>
  </si>
  <si>
    <t xml:space="preserve">Shareholders' Funds </t>
  </si>
  <si>
    <t>(a)</t>
  </si>
  <si>
    <t>Share Capital</t>
  </si>
  <si>
    <t>(b)</t>
  </si>
  <si>
    <t>Reserves and Surplus</t>
  </si>
  <si>
    <t>Non-current liabilities</t>
  </si>
  <si>
    <t>Long-term borrowings</t>
  </si>
  <si>
    <t>Deferred Tax Liabilities (net)</t>
  </si>
  <si>
    <t>Short-term borrowings</t>
  </si>
  <si>
    <t>Trade payables</t>
  </si>
  <si>
    <t>(i) due to micro and small enterprises</t>
  </si>
  <si>
    <t>(ii) due to other than micro and small enterprises</t>
  </si>
  <si>
    <t>(c)</t>
  </si>
  <si>
    <t>Other current liabilities</t>
  </si>
  <si>
    <t>(d)</t>
  </si>
  <si>
    <t>Short-term provisions</t>
  </si>
  <si>
    <t>TOTAL</t>
  </si>
  <si>
    <t>II</t>
  </si>
  <si>
    <t>ASSETS</t>
  </si>
  <si>
    <t>Non - Current Assets</t>
  </si>
  <si>
    <t>Fixed  Assets</t>
  </si>
  <si>
    <t>(i) Tangible Assets</t>
  </si>
  <si>
    <t>(ii) Intangible Assets</t>
  </si>
  <si>
    <t>(iii) Capital Work in process</t>
  </si>
  <si>
    <t>Non - Current Investments</t>
  </si>
  <si>
    <t>Long term loans &amp; advances</t>
  </si>
  <si>
    <t>Current Assets</t>
  </si>
  <si>
    <t>Trade receivables</t>
  </si>
  <si>
    <t>Cash and Bank Balances</t>
  </si>
  <si>
    <t>Short-term loans and advances</t>
  </si>
  <si>
    <t>(e)</t>
  </si>
  <si>
    <t>Other current assets</t>
  </si>
  <si>
    <t>I.</t>
  </si>
  <si>
    <t>Revenue from operations</t>
  </si>
  <si>
    <t>(a) Sale of products</t>
  </si>
  <si>
    <t>(b) Other Operating Revenues</t>
  </si>
  <si>
    <t>II.</t>
  </si>
  <si>
    <t>Other income</t>
  </si>
  <si>
    <t>III.</t>
  </si>
  <si>
    <t>Total Revenue (I + II)</t>
  </si>
  <si>
    <t>IV.</t>
  </si>
  <si>
    <t>EXPENSES</t>
  </si>
  <si>
    <t>Cost of Materials consumed</t>
  </si>
  <si>
    <t>Purchases of Stock-in-Trade</t>
  </si>
  <si>
    <t>Changes in inventories of finished goods and work-in-progress</t>
  </si>
  <si>
    <t>Other Manufacturing Expenses</t>
  </si>
  <si>
    <t>Employee benefits expenses</t>
  </si>
  <si>
    <t>Finance costs</t>
  </si>
  <si>
    <t>Depreciation and amortization expenses</t>
  </si>
  <si>
    <t>Other expenses</t>
  </si>
  <si>
    <t>Total expenses</t>
  </si>
  <si>
    <t>V.</t>
  </si>
  <si>
    <t>PROFIT BEFORE TAX  (III-IV)</t>
  </si>
  <si>
    <t>VI.</t>
  </si>
  <si>
    <t>Tax Expenses</t>
  </si>
  <si>
    <t>-Current tax</t>
  </si>
  <si>
    <t>-Mat Credit</t>
  </si>
  <si>
    <t>-Deferred tax</t>
  </si>
  <si>
    <t>-Taxation adjustments for earlier years</t>
  </si>
  <si>
    <t>VII.</t>
  </si>
  <si>
    <t>Profit for the year (V - VI)</t>
  </si>
  <si>
    <t>VIII.</t>
  </si>
  <si>
    <t>Earnings per equity share:</t>
  </si>
  <si>
    <t>Basic and Diluted</t>
  </si>
  <si>
    <t>Corporate Information</t>
  </si>
  <si>
    <t>Significant Accounting Policies</t>
  </si>
  <si>
    <t>a.</t>
  </si>
  <si>
    <t>Other Income</t>
  </si>
  <si>
    <t>Export Incentives</t>
  </si>
  <si>
    <t>Vehicles</t>
  </si>
  <si>
    <t>Share capital consists of the following:</t>
  </si>
  <si>
    <r>
      <t xml:space="preserve">Amount in </t>
    </r>
    <r>
      <rPr>
        <sz val="11"/>
        <rFont val="Rupee Foradian"/>
        <family val="2"/>
      </rPr>
      <t>`</t>
    </r>
  </si>
  <si>
    <t xml:space="preserve">Authorised </t>
  </si>
  <si>
    <r>
      <t xml:space="preserve">9,190,000 Equity Shares of </t>
    </r>
    <r>
      <rPr>
        <sz val="11"/>
        <rFont val="Rupee Foradian"/>
        <family val="2"/>
      </rPr>
      <t>`</t>
    </r>
    <r>
      <rPr>
        <sz val="11"/>
        <rFont val="Calibri"/>
        <family val="2"/>
      </rPr>
      <t>10/- each</t>
    </r>
  </si>
  <si>
    <r>
      <t xml:space="preserve">810,000 Preference Shares of </t>
    </r>
    <r>
      <rPr>
        <sz val="11"/>
        <rFont val="Rupee Foradian"/>
        <family val="2"/>
      </rPr>
      <t>`</t>
    </r>
    <r>
      <rPr>
        <sz val="11"/>
        <rFont val="Calibri"/>
        <family val="2"/>
      </rPr>
      <t>10/- each</t>
    </r>
  </si>
  <si>
    <t>Issued Subscribed and Paid Up</t>
  </si>
  <si>
    <r>
      <t xml:space="preserve">3,810,000 Equity Shares of </t>
    </r>
    <r>
      <rPr>
        <sz val="11"/>
        <rFont val="Rupee Foradian"/>
        <family val="2"/>
      </rPr>
      <t>`</t>
    </r>
    <r>
      <rPr>
        <sz val="11"/>
        <rFont val="Calibri"/>
        <family val="2"/>
      </rPr>
      <t xml:space="preserve"> 10/- each</t>
    </r>
  </si>
  <si>
    <t>Reserves &amp; Surplus</t>
  </si>
  <si>
    <t>Reserves &amp; surplus consists of the following:</t>
  </si>
  <si>
    <t>Securities Premium Reserve</t>
  </si>
  <si>
    <t>Opening balance</t>
  </si>
  <si>
    <t>Additions/(deletions)</t>
  </si>
  <si>
    <t>Closing Balance</t>
  </si>
  <si>
    <t>Surplus in the Statement of Profit &amp; Loss</t>
  </si>
  <si>
    <t>Add: Net Profit for the year</t>
  </si>
  <si>
    <t>Long Term Borrowings</t>
  </si>
  <si>
    <t>Long term borrowings consists of the following:</t>
  </si>
  <si>
    <t>Secured Borrowings</t>
  </si>
  <si>
    <t>Term Loans</t>
  </si>
  <si>
    <t xml:space="preserve">      From Banks</t>
  </si>
  <si>
    <t>Deferred Tax Liabilities (Net):</t>
  </si>
  <si>
    <t>The deferred tax liabilities/ (assets) arising out of significant timing differences are as under:</t>
  </si>
  <si>
    <t>Deferred Tax 
Asset</t>
  </si>
  <si>
    <t>Deferred Tax Liability</t>
  </si>
  <si>
    <t>Deferred Tax  Liability</t>
  </si>
  <si>
    <t>Difference between Book balance and Tax balance of Fixed Assets</t>
  </si>
  <si>
    <t>Income chargeable to tax  on receipt basis</t>
  </si>
  <si>
    <t>Provision for bad and doubtful debts</t>
  </si>
  <si>
    <t>Mark to Market Losses</t>
  </si>
  <si>
    <t>Expenses allowable for tax purposes on payment of TDS</t>
  </si>
  <si>
    <t>Expenses/Provisions allowable on payment basis</t>
  </si>
  <si>
    <t>Net Deferred Tax Liabilities/ (Assets)</t>
  </si>
  <si>
    <t>Short Term Borrowings</t>
  </si>
  <si>
    <t>Short term borrowings consists of the following:</t>
  </si>
  <si>
    <t>Loans repayable on demand</t>
  </si>
  <si>
    <t>From Banks</t>
  </si>
  <si>
    <t>Trade payables consists of the following:</t>
  </si>
  <si>
    <t>Other Current liabilities</t>
  </si>
  <si>
    <t>Other current liabilities consists of the following:</t>
  </si>
  <si>
    <t>Current maturities of long term debt</t>
  </si>
  <si>
    <t>Interest accrued but not due on borrowings</t>
  </si>
  <si>
    <t>Capital Creditors</t>
  </si>
  <si>
    <t>Security Deposit</t>
  </si>
  <si>
    <t>Statutory Dues Payable</t>
  </si>
  <si>
    <t>Expenses Payable</t>
  </si>
  <si>
    <t>Forward Contract payable</t>
  </si>
  <si>
    <t>Advance from Customers</t>
  </si>
  <si>
    <t>Short Term Provisions</t>
  </si>
  <si>
    <t>Short term provisions consists of the following:</t>
  </si>
  <si>
    <t>Provision for Employee Benefits</t>
  </si>
  <si>
    <t>Provision for Taxation (Net of Advance tax)</t>
  </si>
  <si>
    <t>Non-Current Investments</t>
  </si>
  <si>
    <t>Non current investments consists of the following:</t>
  </si>
  <si>
    <t>I. Trade Investment</t>
  </si>
  <si>
    <t>Investments in Equity Instrument</t>
  </si>
  <si>
    <t>-In Subsidiary:</t>
  </si>
  <si>
    <t>II. Investment Property</t>
  </si>
  <si>
    <t>Gross carrying amount (a)</t>
  </si>
  <si>
    <t>Accumulated Depreciation charge (b)</t>
  </si>
  <si>
    <t>Net carrying amount (a-b)</t>
  </si>
  <si>
    <t>Total (I+II)</t>
  </si>
  <si>
    <t>All the Investments are valued at cost unless otherwise stated.</t>
  </si>
  <si>
    <t>Long Term Loans &amp; Advances</t>
  </si>
  <si>
    <t>Long term loans &amp; advances consists of the following:</t>
  </si>
  <si>
    <t>Unsecured, considered good</t>
  </si>
  <si>
    <t>Capital Advances</t>
  </si>
  <si>
    <t xml:space="preserve">Security Deposits </t>
  </si>
  <si>
    <t>Inventories consists of the following:</t>
  </si>
  <si>
    <t>Raw Materials</t>
  </si>
  <si>
    <t>Packing Material</t>
  </si>
  <si>
    <t>Finished Goods</t>
  </si>
  <si>
    <t>Finished Goods In Transit</t>
  </si>
  <si>
    <t>Traded goods in transit</t>
  </si>
  <si>
    <t>For basis of valuation refer note 1(viii)</t>
  </si>
  <si>
    <t>Trade receivables consists of the following:</t>
  </si>
  <si>
    <t>Outstanding for a period exceeding six months from the date they were due for payment</t>
  </si>
  <si>
    <t>Unsecured, considered Doubtful</t>
  </si>
  <si>
    <t>Less: Provision for Doubtful Debts</t>
  </si>
  <si>
    <t>Others</t>
  </si>
  <si>
    <t>Unsecured considered good</t>
  </si>
  <si>
    <t>Cash &amp; Bank Balances</t>
  </si>
  <si>
    <t>Cash &amp; bank balances consists of the following:</t>
  </si>
  <si>
    <t>[A] Cash &amp; Cash Equivalents</t>
  </si>
  <si>
    <t xml:space="preserve">a. Balances with Banks </t>
  </si>
  <si>
    <t>b. Cash on hand</t>
  </si>
  <si>
    <t>Total[A]</t>
  </si>
  <si>
    <t>[B] Other Bank Balances</t>
  </si>
  <si>
    <t>a. Balances with Banks held as margin money</t>
  </si>
  <si>
    <t>Total[B]</t>
  </si>
  <si>
    <t>Total[A+B]</t>
  </si>
  <si>
    <t>Short Term Loans &amp; Advances</t>
  </si>
  <si>
    <t>Short term loans &amp; advances consists of the following:</t>
  </si>
  <si>
    <t>Other Loans &amp; Advances</t>
  </si>
  <si>
    <t>Security Deposits</t>
  </si>
  <si>
    <t>Gratuity fund (Plan Assets)</t>
  </si>
  <si>
    <t>Balances with Government Departments</t>
  </si>
  <si>
    <t>Advance Tax (Net of Provisions)</t>
  </si>
  <si>
    <t>MAT Credit Receivable</t>
  </si>
  <si>
    <t>Advance to Suppliers</t>
  </si>
  <si>
    <t>Prepaid Expenses</t>
  </si>
  <si>
    <t>Advance/Impressed A/c to Employee</t>
  </si>
  <si>
    <t>Unsecured, considered doubtful</t>
  </si>
  <si>
    <t>Advance to Suppliers (Doubtful)</t>
  </si>
  <si>
    <t>Less: Provision for doubtful receivable</t>
  </si>
  <si>
    <t>Other Current Assets</t>
  </si>
  <si>
    <t>Other Current Assets consists of the following:</t>
  </si>
  <si>
    <t>Interest accrued on Deposits</t>
  </si>
  <si>
    <t>Sale of Products</t>
  </si>
  <si>
    <t>Sales details have been classified under broad heads as follows:</t>
  </si>
  <si>
    <t>[A] Manufactured Goods</t>
  </si>
  <si>
    <t>[B] Traded Goods</t>
  </si>
  <si>
    <t>Total [A+B]</t>
  </si>
  <si>
    <t>Other operating Income</t>
  </si>
  <si>
    <t>Other operating income consists of the following:</t>
  </si>
  <si>
    <t>Sale of scrap</t>
  </si>
  <si>
    <t>Sale of Licenses</t>
  </si>
  <si>
    <t>Other income consists of the following:</t>
  </si>
  <si>
    <t>Interest received:</t>
  </si>
  <si>
    <t>- on Fixed Deposits</t>
  </si>
  <si>
    <t>- on Security Deposit</t>
  </si>
  <si>
    <t>- on Income Tax Refund</t>
  </si>
  <si>
    <t>- on Working capital Loan given to Subsidiary</t>
  </si>
  <si>
    <t>Bad debts recovered</t>
  </si>
  <si>
    <t>Cash Discount Received</t>
  </si>
  <si>
    <t>Commission on Export Sales Received</t>
  </si>
  <si>
    <t>Claims/ Damages Received</t>
  </si>
  <si>
    <t>Foreign Exchange Fluctuation (net)</t>
  </si>
  <si>
    <t>Refund of Service tax on Exports</t>
  </si>
  <si>
    <t>Rent Income</t>
  </si>
  <si>
    <t>Sundry Balance written back</t>
  </si>
  <si>
    <t>Material Consumed</t>
  </si>
  <si>
    <t>Material consumed has been classified under broad heads as follows:</t>
  </si>
  <si>
    <t>* None of the items individually account for more than 10% of total consumption.</t>
  </si>
  <si>
    <t>Purchase of Stock in trade</t>
  </si>
  <si>
    <t>Stock-in-trade purchased has been classified under broad heads as follows:</t>
  </si>
  <si>
    <t>* None of the items individually account for more than 10% of total purchases of stock-in-trade.</t>
  </si>
  <si>
    <t>(Increase) / Decrease in inventories is classified as follows:</t>
  </si>
  <si>
    <t>Opening Stock</t>
  </si>
  <si>
    <t>Closing Stock</t>
  </si>
  <si>
    <t>Traded goods in Transit</t>
  </si>
  <si>
    <t>Balance</t>
  </si>
  <si>
    <t>Other manufacturing expenses consists of the following:</t>
  </si>
  <si>
    <t>Consumption of stores and spare parts</t>
  </si>
  <si>
    <t xml:space="preserve">Repairs &amp; Maintenance of </t>
  </si>
  <si>
    <t>-Factory Building</t>
  </si>
  <si>
    <t>-Plant &amp; Machinery</t>
  </si>
  <si>
    <t>Electricity Power</t>
  </si>
  <si>
    <t>Consumption of Fire Wood &amp; Gas</t>
  </si>
  <si>
    <t>Testing &amp; Inspection Charges</t>
  </si>
  <si>
    <t>Factory Expenses</t>
  </si>
  <si>
    <t>Increase/ (Decrease) in Excise Duty on Finished Goods</t>
  </si>
  <si>
    <t>Factory Lease Rent</t>
  </si>
  <si>
    <t>Other manufacturing expenses*</t>
  </si>
  <si>
    <r>
      <t xml:space="preserve">*None of the items individually accounts for more than </t>
    </r>
    <r>
      <rPr>
        <sz val="11"/>
        <rFont val="Rupee Foradian"/>
        <family val="2"/>
      </rPr>
      <t>`</t>
    </r>
    <r>
      <rPr>
        <sz val="11"/>
        <rFont val="Calibri"/>
        <family val="2"/>
      </rPr>
      <t xml:space="preserve"> 1 Lakh or 1% of revenue whichever is higher.</t>
    </r>
  </si>
  <si>
    <t>Employee Benefits Expenses</t>
  </si>
  <si>
    <t>Employee benefits expenses consists of the following:</t>
  </si>
  <si>
    <t>Salaries &amp; Wages</t>
  </si>
  <si>
    <t>Contribution to Provident and Other Funds</t>
  </si>
  <si>
    <t>Workmen and staff welfare expenses</t>
  </si>
  <si>
    <t>Finance Costs</t>
  </si>
  <si>
    <t>Finance costs consists of the following:</t>
  </si>
  <si>
    <t>Interest Expense</t>
  </si>
  <si>
    <t>Other Borrowing Costs</t>
  </si>
  <si>
    <t>Other Expenses</t>
  </si>
  <si>
    <t>Other expenses consists of the following:</t>
  </si>
  <si>
    <t>Audit Fees (see note- 28b below)</t>
  </si>
  <si>
    <t>Bad Debts Written Off</t>
  </si>
  <si>
    <t>Insurance Expenses</t>
  </si>
  <si>
    <t>Donation</t>
  </si>
  <si>
    <t>Legal and  Professional Charges</t>
  </si>
  <si>
    <t>Municipal Taxes</t>
  </si>
  <si>
    <t>Provision for doubtful debt</t>
  </si>
  <si>
    <t>Premium Expense on Forward Contract</t>
  </si>
  <si>
    <t>Professional Tax</t>
  </si>
  <si>
    <t>Rent Paid</t>
  </si>
  <si>
    <t>Selling and Distribution Expenses</t>
  </si>
  <si>
    <t>Miscellaneous Expenses*</t>
  </si>
  <si>
    <r>
      <t xml:space="preserve">*None of the items individually accounts for more than </t>
    </r>
    <r>
      <rPr>
        <sz val="11"/>
        <rFont val="Calibri"/>
        <family val="2"/>
      </rPr>
      <t>1% of revenue.</t>
    </r>
  </si>
  <si>
    <t>Fixed Assets</t>
  </si>
  <si>
    <t>Fixed Assets consists of the following:</t>
  </si>
  <si>
    <t>Particulars /Assets</t>
  </si>
  <si>
    <t>TANGIBLE ASSETS</t>
  </si>
  <si>
    <t>INTANGIBLE ASSETS</t>
  </si>
  <si>
    <t>Grand Total</t>
  </si>
  <si>
    <t>Lease hold land</t>
  </si>
  <si>
    <t>Buildings</t>
  </si>
  <si>
    <t>Plant &amp; Machinery</t>
  </si>
  <si>
    <t>Electrical Equipments</t>
  </si>
  <si>
    <t>Office Equipments</t>
  </si>
  <si>
    <t xml:space="preserve">Computers </t>
  </si>
  <si>
    <t>Furniture &amp; Fixtures</t>
  </si>
  <si>
    <t>Software</t>
  </si>
  <si>
    <t>GROSS BLOCK</t>
  </si>
  <si>
    <t>Additions</t>
  </si>
  <si>
    <t>Deduction/Adjustments</t>
  </si>
  <si>
    <t>ACCUMULATED DEPRECIATION</t>
  </si>
  <si>
    <t>Net Block</t>
  </si>
  <si>
    <t>ABC LIMITED</t>
  </si>
  <si>
    <t>ABCD Limited</t>
  </si>
  <si>
    <t>10,000 share, Face Value of Rs. 100/- each</t>
  </si>
  <si>
    <t>Gratuity Trust Account</t>
  </si>
  <si>
    <t xml:space="preserve">Pulverization Processing Charges </t>
  </si>
  <si>
    <t>Consumption of Material</t>
  </si>
  <si>
    <t>Stock in trade</t>
  </si>
  <si>
    <t>Accompanying notes to the Financial Statements</t>
  </si>
  <si>
    <t>Less: Opening balances of Provision for tax (Net of advance tax)</t>
  </si>
  <si>
    <t>Grant Received</t>
  </si>
  <si>
    <t>Dividend Receivable</t>
  </si>
  <si>
    <t>Less: Closing balances of Dividend Receivable</t>
  </si>
  <si>
    <r>
      <t xml:space="preserve">(Amount in </t>
    </r>
    <r>
      <rPr>
        <sz val="11"/>
        <color rgb="FFFFFFFF"/>
        <rFont val="Rupee Foradian"/>
        <family val="2"/>
      </rPr>
      <t>`</t>
    </r>
    <r>
      <rPr>
        <sz val="11"/>
        <color rgb="FFFFFFFF"/>
        <rFont val="Calibri"/>
        <family val="2"/>
      </rPr>
      <t>)</t>
    </r>
  </si>
  <si>
    <t>Profit on sale of Property, Plant and Equipment</t>
  </si>
  <si>
    <t>As at 31 March, 2023</t>
  </si>
  <si>
    <t>As at 31 March, 2022</t>
  </si>
  <si>
    <t>At 1st April 2021</t>
  </si>
  <si>
    <t>At 31st March 2022</t>
  </si>
  <si>
    <t>At 31st March 2023</t>
  </si>
  <si>
    <r>
      <t xml:space="preserve">BALANCE SHEET AS AT 31ST </t>
    </r>
    <r>
      <rPr>
        <b/>
        <sz val="11"/>
        <color indexed="8"/>
        <rFont val="Calibri"/>
        <family val="2"/>
      </rPr>
      <t>MARCH, 20XX</t>
    </r>
  </si>
  <si>
    <t>As at
31st March, 20XX</t>
  </si>
  <si>
    <t>As at 
31st March, 20XX</t>
  </si>
  <si>
    <t>For the Year ended 31st March, 20XX</t>
  </si>
  <si>
    <t>STATEMENT OF PROFIT AND LOSS FOR THE YEAR ENDED 31ST MARCH, 20XX</t>
  </si>
  <si>
    <t xml:space="preserve">Advance tax </t>
  </si>
  <si>
    <t>A.Y. 2019-20 (Advance Tax)</t>
  </si>
  <si>
    <t>A.Y. 2019-20 (TDS)</t>
  </si>
  <si>
    <t>A.Y. 2018-19 (Advance Tax)</t>
  </si>
  <si>
    <t>A.Y. 2018-19 (TDS)</t>
  </si>
  <si>
    <t>A.Y. 2018-19 (TCS)</t>
  </si>
  <si>
    <t>A.Y. 2017-18 (Advance Tax)</t>
  </si>
  <si>
    <t>Refund Receivable From Income Tax</t>
  </si>
  <si>
    <t>Total [A]</t>
  </si>
  <si>
    <t>Less: Provision of Taxation</t>
  </si>
  <si>
    <t>A.Y. 2019-20 (Provision)</t>
  </si>
  <si>
    <t>A.Y. 2018-19 (Provision)</t>
  </si>
  <si>
    <t>A.Y. 2017-18 (Provision)</t>
  </si>
  <si>
    <t>Total [B]</t>
  </si>
  <si>
    <t>Net</t>
  </si>
  <si>
    <t>Add: Refund Receivables if any</t>
  </si>
  <si>
    <t>Add: Taxes paid related to earlier assessment year demand (charged to tax adjustment of earlier years)</t>
  </si>
  <si>
    <t>Amount in `</t>
  </si>
  <si>
    <r>
      <t xml:space="preserve">This professional tool is that of </t>
    </r>
    <r>
      <rPr>
        <b/>
        <sz val="11"/>
        <color theme="1"/>
        <rFont val="Book Antiqua"/>
        <family val="1"/>
      </rPr>
      <t>K C Mehta &amp; Co LLP, Chartered Accountants (KCM)</t>
    </r>
    <r>
      <rPr>
        <sz val="11"/>
        <color theme="1"/>
        <rFont val="Book Antiqua"/>
        <family val="1"/>
      </rPr>
      <t xml:space="preserve">. While every care is taken to ensure the accuracy of this professional tool, neither contributor nor KCM is liable for any inadvertant errors or any action taken on the basis of this professional tool. This professional tool has been downloaded from </t>
    </r>
    <r>
      <rPr>
        <b/>
        <sz val="11"/>
        <color theme="1"/>
        <rFont val="Book Antiqua"/>
        <family val="1"/>
      </rPr>
      <t>www.vishaldoshi.in</t>
    </r>
    <r>
      <rPr>
        <sz val="11"/>
        <color theme="1"/>
        <rFont val="Book Antiqua"/>
        <family val="1"/>
      </rPr>
      <t xml:space="preserve">. For any queries, kindly mail to the contributor at </t>
    </r>
    <r>
      <rPr>
        <b/>
        <sz val="11"/>
        <color theme="1"/>
        <rFont val="Book Antiqua"/>
        <family val="1"/>
      </rPr>
      <t>pratik.parikh@kcmehta.com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</si>
</sst>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_);_(* \(#,##0\);_(* &quot;-&quot;_);_(@_)"/>
    <numFmt numFmtId="165" formatCode="_(* #,##0.00_);_(* \(#,##0.00\);_(* &quot;-&quot;??_);_(@_)"/>
    <numFmt numFmtId="166" formatCode="_(* #,##0_);_(* \(#,##0\);_(* &quot;-&quot;??_);_(@_)"/>
    <numFmt numFmtId="167" formatCode="0_)"/>
    <numFmt numFmtId="168" formatCode="_ * #,##0_ ;_ * \-#,##0_ ;_ * &quot;-&quot;??_ ;_ @_ "/>
    <numFmt numFmtId="169" formatCode="[$-409]d/mmm/yy;@"/>
  </numFmts>
  <fonts count="34">
    <font>
      <sz val="11"/>
      <color theme="1"/>
      <name val="Calibri"/>
      <family val="2"/>
      <scheme val="minor"/>
    </font>
    <font>
      <sz val="11"/>
      <color theme="1"/>
      <name val="Calibri"/>
      <family val="2"/>
    </font>
    <font>
      <sz val="11"/>
      <color theme="1"/>
      <name val="Calibri"/>
      <family val="2"/>
    </font>
    <font>
      <sz val="11"/>
      <color theme="1"/>
      <name val="Calibri"/>
      <family val="2"/>
    </font>
    <font>
      <sz val="11"/>
      <color theme="1"/>
      <name val="Calibri"/>
      <family val="2"/>
      <scheme val="minor"/>
    </font>
    <font>
      <b/>
      <sz val="11"/>
      <color theme="1"/>
      <name val="Calibri"/>
      <family val="2"/>
      <scheme val="minor"/>
    </font>
    <font>
      <b/>
      <sz val="11"/>
      <name val="Calibri"/>
      <family val="2"/>
    </font>
    <font>
      <sz val="11"/>
      <color indexed="8"/>
      <name val="Calibri"/>
      <family val="2"/>
    </font>
    <font>
      <sz val="11"/>
      <color theme="1"/>
      <name val="Calibri"/>
      <family val="2"/>
    </font>
    <font>
      <b/>
      <sz val="11"/>
      <color indexed="8"/>
      <name val="Calibri"/>
      <family val="2"/>
    </font>
    <font>
      <sz val="11"/>
      <name val="Calibri"/>
      <family val="2"/>
    </font>
    <font>
      <sz val="10"/>
      <name val="Arial"/>
      <family val="2"/>
    </font>
    <font>
      <sz val="10"/>
      <name val="Courier New"/>
      <family val="3"/>
    </font>
    <font>
      <b/>
      <sz val="11"/>
      <name val="Calibri"/>
      <family val="2"/>
      <scheme val="minor"/>
    </font>
    <font>
      <sz val="11"/>
      <name val="Calibri"/>
      <family val="2"/>
      <scheme val="minor"/>
    </font>
    <font>
      <b/>
      <sz val="11"/>
      <color theme="1"/>
      <name val="Calibri"/>
      <family val="2"/>
    </font>
    <font>
      <b/>
      <sz val="11"/>
      <color rgb="FFFFFFFF"/>
      <name val="Calibri"/>
      <family val="2"/>
    </font>
    <font>
      <sz val="11"/>
      <color rgb="FFFFFFFF"/>
      <name val="Calibri"/>
      <family val="2"/>
    </font>
    <font>
      <b/>
      <vertAlign val="superscript"/>
      <sz val="11"/>
      <color rgb="FFFFFFFF"/>
      <name val="Calibri"/>
      <family val="2"/>
    </font>
    <font>
      <vertAlign val="superscript"/>
      <sz val="11"/>
      <color rgb="FFFFFFFF"/>
      <name val="Calibri"/>
      <family val="2"/>
    </font>
    <font>
      <u/>
      <sz val="10"/>
      <color indexed="12"/>
      <name val="Arial"/>
      <family val="2"/>
    </font>
    <font>
      <u/>
      <sz val="11"/>
      <name val="Arial"/>
      <family val="2"/>
    </font>
    <font>
      <sz val="12"/>
      <name val="Calibri"/>
      <family val="2"/>
    </font>
    <font>
      <sz val="11"/>
      <name val="Rupee Foradian"/>
      <family val="2"/>
    </font>
    <font>
      <b/>
      <u/>
      <sz val="11"/>
      <name val="Calibri"/>
      <family val="2"/>
    </font>
    <font>
      <u/>
      <sz val="11"/>
      <name val="Calibri"/>
      <family val="2"/>
    </font>
    <font>
      <sz val="10"/>
      <name val="Courier"/>
      <family val="3"/>
    </font>
    <font>
      <sz val="11"/>
      <color indexed="8"/>
      <name val="Calibri"/>
      <family val="2"/>
      <scheme val="minor"/>
    </font>
    <font>
      <b/>
      <sz val="11"/>
      <color indexed="8"/>
      <name val="Calibri"/>
      <family val="2"/>
      <scheme val="minor"/>
    </font>
    <font>
      <i/>
      <sz val="11"/>
      <name val="Calibri"/>
      <family val="2"/>
      <scheme val="minor"/>
    </font>
    <font>
      <u/>
      <sz val="11"/>
      <color indexed="12"/>
      <name val="Calibri"/>
      <family val="2"/>
      <scheme val="minor"/>
    </font>
    <font>
      <sz val="11"/>
      <color rgb="FFFFFFFF"/>
      <name val="Rupee Foradian"/>
      <family val="2"/>
    </font>
    <font>
      <sz val="11"/>
      <color theme="1"/>
      <name val="Book Antiqua"/>
      <family val="1"/>
    </font>
    <font>
      <b/>
      <sz val="11"/>
      <color theme="1"/>
      <name val="Book Antiqua"/>
      <family val="1"/>
    </font>
  </fonts>
  <fills count="6">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002060"/>
        <bgColor indexed="64"/>
      </patternFill>
    </fill>
  </fills>
  <borders count="2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right style="thin">
        <color indexed="64"/>
      </right>
      <top style="double">
        <color indexed="64"/>
      </top>
      <bottom/>
      <diagonal/>
    </border>
    <border>
      <left/>
      <right/>
      <top style="thin">
        <color indexed="64"/>
      </top>
      <bottom style="medium">
        <color indexed="64"/>
      </bottom>
      <diagonal/>
    </border>
  </borders>
  <cellStyleXfs count="26">
    <xf numFmtId="0" fontId="0" fillId="0" borderId="0"/>
    <xf numFmtId="165" fontId="4" fillId="0" borderId="0" applyFont="0" applyFill="0" applyBorder="0" applyAlignment="0" applyProtection="0"/>
    <xf numFmtId="43" fontId="4" fillId="0" borderId="0" applyFont="0" applyFill="0" applyBorder="0" applyAlignment="0" applyProtection="0"/>
    <xf numFmtId="0" fontId="11" fillId="0" borderId="0" applyNumberFormat="0"/>
    <xf numFmtId="37" fontId="12" fillId="0" borderId="0"/>
    <xf numFmtId="165" fontId="11" fillId="0" borderId="0" applyFont="0" applyFill="0" applyBorder="0" applyAlignment="0" applyProtection="0"/>
    <xf numFmtId="165" fontId="7" fillId="0" borderId="0" applyFont="0" applyFill="0" applyBorder="0" applyAlignment="0" applyProtection="0"/>
    <xf numFmtId="0" fontId="20" fillId="0" borderId="0" applyNumberFormat="0" applyFill="0" applyBorder="0" applyAlignment="0" applyProtection="0">
      <alignment vertical="top"/>
      <protection locked="0"/>
    </xf>
    <xf numFmtId="165" fontId="7" fillId="0" borderId="0" applyFont="0" applyFill="0" applyBorder="0" applyAlignment="0" applyProtection="0"/>
    <xf numFmtId="0" fontId="11" fillId="0" borderId="0"/>
    <xf numFmtId="0" fontId="11" fillId="0" borderId="0" applyNumberFormat="0"/>
    <xf numFmtId="9" fontId="7" fillId="0" borderId="0" applyFont="0" applyFill="0" applyBorder="0" applyAlignment="0" applyProtection="0"/>
    <xf numFmtId="169" fontId="4" fillId="0" borderId="0"/>
    <xf numFmtId="43" fontId="7" fillId="0" borderId="0" applyFont="0" applyFill="0" applyBorder="0" applyAlignment="0" applyProtection="0"/>
    <xf numFmtId="1" fontId="26" fillId="0" borderId="0">
      <protection locked="0"/>
    </xf>
    <xf numFmtId="0" fontId="4" fillId="0" borderId="0"/>
    <xf numFmtId="0" fontId="11" fillId="0" borderId="0"/>
    <xf numFmtId="165" fontId="11" fillId="0" borderId="0" applyFont="0" applyFill="0" applyBorder="0" applyAlignment="0" applyProtection="0"/>
    <xf numFmtId="0" fontId="4" fillId="0" borderId="0"/>
    <xf numFmtId="0" fontId="4" fillId="0" borderId="0"/>
    <xf numFmtId="0" fontId="4" fillId="0" borderId="0"/>
    <xf numFmtId="0" fontId="4" fillId="0" borderId="0"/>
    <xf numFmtId="0" fontId="11" fillId="0" borderId="0"/>
    <xf numFmtId="0" fontId="4" fillId="0" borderId="0"/>
    <xf numFmtId="43" fontId="4" fillId="0" borderId="0" applyFont="0" applyFill="0" applyBorder="0" applyAlignment="0" applyProtection="0"/>
    <xf numFmtId="164" fontId="4" fillId="0" borderId="0" applyFont="0" applyFill="0" applyBorder="0" applyAlignment="0" applyProtection="0"/>
  </cellStyleXfs>
  <cellXfs count="513">
    <xf numFmtId="0" fontId="0" fillId="0" borderId="0" xfId="0"/>
    <xf numFmtId="0" fontId="5" fillId="0" borderId="0" xfId="0" applyFont="1" applyAlignment="1">
      <alignment horizontal="center"/>
    </xf>
    <xf numFmtId="0" fontId="8" fillId="0" borderId="0" xfId="0" applyFont="1" applyAlignment="1">
      <alignment vertical="top"/>
    </xf>
    <xf numFmtId="0" fontId="7" fillId="0" borderId="0" xfId="0" applyFont="1" applyAlignment="1">
      <alignment vertical="top"/>
    </xf>
    <xf numFmtId="165" fontId="8" fillId="0" borderId="0" xfId="0" applyNumberFormat="1" applyFont="1" applyAlignment="1">
      <alignment vertical="top"/>
    </xf>
    <xf numFmtId="166" fontId="8" fillId="0" borderId="0" xfId="0" applyNumberFormat="1" applyFont="1" applyAlignment="1">
      <alignment vertical="top"/>
    </xf>
    <xf numFmtId="0" fontId="7" fillId="0" borderId="0" xfId="1" applyNumberFormat="1" applyFont="1" applyBorder="1" applyAlignment="1">
      <alignment vertical="top"/>
    </xf>
    <xf numFmtId="166" fontId="10" fillId="0" borderId="0" xfId="1" applyNumberFormat="1" applyFont="1" applyFill="1" applyBorder="1" applyAlignment="1">
      <alignment vertical="top"/>
    </xf>
    <xf numFmtId="0" fontId="7" fillId="0" borderId="0" xfId="1" applyNumberFormat="1" applyFont="1" applyBorder="1" applyAlignment="1">
      <alignment vertical="top" wrapText="1"/>
    </xf>
    <xf numFmtId="0" fontId="3" fillId="0" borderId="0" xfId="0" applyFont="1" applyAlignment="1">
      <alignment vertical="top"/>
    </xf>
    <xf numFmtId="0" fontId="0" fillId="0" borderId="0" xfId="0" applyAlignment="1">
      <alignment vertical="top"/>
    </xf>
    <xf numFmtId="166" fontId="8" fillId="0" borderId="0" xfId="1" applyNumberFormat="1" applyFont="1" applyAlignment="1">
      <alignment vertical="top"/>
    </xf>
    <xf numFmtId="0" fontId="9" fillId="0" borderId="0" xfId="0" applyFont="1" applyAlignment="1">
      <alignment vertical="top"/>
    </xf>
    <xf numFmtId="0" fontId="10" fillId="0" borderId="0" xfId="0" applyFont="1" applyAlignment="1">
      <alignment vertical="top"/>
    </xf>
    <xf numFmtId="166" fontId="7" fillId="0" borderId="0" xfId="1" applyNumberFormat="1" applyFont="1" applyFill="1" applyAlignment="1">
      <alignment horizontal="left" vertical="top"/>
    </xf>
    <xf numFmtId="166" fontId="9" fillId="0" borderId="0" xfId="1" applyNumberFormat="1" applyFont="1" applyFill="1" applyAlignment="1">
      <alignment horizontal="left" vertical="top"/>
    </xf>
    <xf numFmtId="0" fontId="9" fillId="2" borderId="7" xfId="1" applyNumberFormat="1" applyFont="1" applyFill="1" applyBorder="1" applyAlignment="1">
      <alignment vertical="top" wrapText="1"/>
    </xf>
    <xf numFmtId="0" fontId="5" fillId="0" borderId="0" xfId="0" applyFont="1" applyAlignment="1">
      <alignment vertical="top"/>
    </xf>
    <xf numFmtId="0" fontId="9" fillId="2" borderId="7" xfId="1" applyNumberFormat="1" applyFont="1" applyFill="1" applyBorder="1" applyAlignment="1">
      <alignment vertical="top"/>
    </xf>
    <xf numFmtId="0" fontId="7" fillId="2" borderId="8" xfId="1" applyNumberFormat="1" applyFont="1" applyFill="1" applyBorder="1" applyAlignment="1">
      <alignment vertical="top"/>
    </xf>
    <xf numFmtId="166" fontId="6" fillId="2" borderId="7" xfId="1" applyNumberFormat="1" applyFont="1" applyFill="1" applyBorder="1" applyAlignment="1">
      <alignment vertical="top"/>
    </xf>
    <xf numFmtId="166" fontId="10" fillId="2" borderId="8" xfId="1" applyNumberFormat="1" applyFont="1" applyFill="1" applyBorder="1" applyAlignment="1">
      <alignment vertical="top"/>
    </xf>
    <xf numFmtId="0" fontId="7" fillId="2" borderId="8" xfId="1" applyNumberFormat="1" applyFont="1" applyFill="1" applyBorder="1" applyAlignment="1">
      <alignment vertical="top" wrapText="1"/>
    </xf>
    <xf numFmtId="37" fontId="13" fillId="2" borderId="7" xfId="4" applyFont="1" applyFill="1" applyBorder="1" applyAlignment="1">
      <alignment vertical="top" wrapText="1"/>
    </xf>
    <xf numFmtId="37" fontId="14" fillId="2" borderId="8" xfId="4" applyFont="1" applyFill="1" applyBorder="1" applyAlignment="1">
      <alignment vertical="top" wrapText="1"/>
    </xf>
    <xf numFmtId="166" fontId="6" fillId="2" borderId="7" xfId="1" applyNumberFormat="1" applyFont="1" applyFill="1" applyBorder="1" applyAlignment="1">
      <alignment horizontal="left" vertical="top"/>
    </xf>
    <xf numFmtId="166" fontId="10" fillId="2" borderId="8" xfId="1" applyNumberFormat="1" applyFont="1" applyFill="1" applyBorder="1" applyAlignment="1">
      <alignment horizontal="left" vertical="top"/>
    </xf>
    <xf numFmtId="166" fontId="10" fillId="2" borderId="7" xfId="1" applyNumberFormat="1" applyFont="1" applyFill="1" applyBorder="1" applyAlignment="1">
      <alignment horizontal="left" vertical="top"/>
    </xf>
    <xf numFmtId="165" fontId="13" fillId="2" borderId="7" xfId="1" applyFont="1" applyFill="1" applyBorder="1" applyAlignment="1">
      <alignment vertical="top"/>
    </xf>
    <xf numFmtId="166" fontId="6" fillId="2" borderId="10" xfId="1" applyNumberFormat="1" applyFont="1" applyFill="1" applyBorder="1" applyAlignment="1">
      <alignment horizontal="left" vertical="top"/>
    </xf>
    <xf numFmtId="0" fontId="9" fillId="2" borderId="7" xfId="1" applyNumberFormat="1" applyFont="1" applyFill="1" applyBorder="1" applyAlignment="1">
      <alignment horizontal="left" vertical="top"/>
    </xf>
    <xf numFmtId="0" fontId="7" fillId="2" borderId="8" xfId="1" applyNumberFormat="1" applyFont="1" applyFill="1" applyBorder="1" applyAlignment="1">
      <alignment horizontal="left" vertical="top"/>
    </xf>
    <xf numFmtId="166" fontId="6" fillId="2" borderId="10" xfId="1" applyNumberFormat="1" applyFont="1" applyFill="1" applyBorder="1" applyAlignment="1">
      <alignment vertical="top"/>
    </xf>
    <xf numFmtId="166" fontId="10" fillId="2" borderId="11" xfId="1" applyNumberFormat="1" applyFont="1" applyFill="1" applyBorder="1" applyAlignment="1">
      <alignment vertical="top"/>
    </xf>
    <xf numFmtId="166" fontId="6" fillId="2" borderId="13" xfId="1" applyNumberFormat="1" applyFont="1" applyFill="1" applyBorder="1" applyAlignment="1">
      <alignment vertical="top"/>
    </xf>
    <xf numFmtId="166" fontId="6" fillId="2" borderId="4" xfId="1" applyNumberFormat="1" applyFont="1" applyFill="1" applyBorder="1" applyAlignment="1">
      <alignment vertical="top"/>
    </xf>
    <xf numFmtId="166" fontId="10" fillId="2" borderId="5" xfId="1" applyNumberFormat="1" applyFont="1" applyFill="1" applyBorder="1" applyAlignment="1">
      <alignment vertical="top"/>
    </xf>
    <xf numFmtId="166" fontId="6" fillId="2" borderId="7" xfId="1" applyNumberFormat="1" applyFont="1" applyFill="1" applyBorder="1" applyAlignment="1">
      <alignment horizontal="right" vertical="top"/>
    </xf>
    <xf numFmtId="166" fontId="7" fillId="2" borderId="7" xfId="1" applyNumberFormat="1" applyFont="1" applyFill="1" applyBorder="1" applyAlignment="1">
      <alignment vertical="top"/>
    </xf>
    <xf numFmtId="166" fontId="7" fillId="2" borderId="8" xfId="1" applyNumberFormat="1" applyFont="1" applyFill="1" applyBorder="1" applyAlignment="1">
      <alignment vertical="top"/>
    </xf>
    <xf numFmtId="166" fontId="9" fillId="2" borderId="4" xfId="1" applyNumberFormat="1" applyFont="1" applyFill="1" applyBorder="1" applyAlignment="1">
      <alignment vertical="top"/>
    </xf>
    <xf numFmtId="166" fontId="9" fillId="2" borderId="7" xfId="1" applyNumberFormat="1" applyFont="1" applyFill="1" applyBorder="1" applyAlignment="1">
      <alignment horizontal="left" vertical="top"/>
    </xf>
    <xf numFmtId="166" fontId="7" fillId="2" borderId="8" xfId="1" applyNumberFormat="1" applyFont="1" applyFill="1" applyBorder="1" applyAlignment="1">
      <alignment horizontal="left" vertical="top"/>
    </xf>
    <xf numFmtId="166" fontId="9" fillId="2" borderId="7" xfId="0" applyNumberFormat="1" applyFont="1" applyFill="1" applyBorder="1" applyAlignment="1">
      <alignment vertical="top"/>
    </xf>
    <xf numFmtId="0" fontId="9" fillId="2" borderId="15" xfId="0" applyFont="1" applyFill="1" applyBorder="1" applyAlignment="1">
      <alignment vertical="top"/>
    </xf>
    <xf numFmtId="0" fontId="9" fillId="2" borderId="11" xfId="0" applyFont="1" applyFill="1" applyBorder="1" applyAlignment="1">
      <alignment vertical="top"/>
    </xf>
    <xf numFmtId="0" fontId="7" fillId="2" borderId="9" xfId="0" applyFont="1" applyFill="1" applyBorder="1" applyAlignment="1">
      <alignment vertical="top"/>
    </xf>
    <xf numFmtId="0" fontId="7" fillId="2" borderId="11" xfId="0" applyFont="1" applyFill="1" applyBorder="1" applyAlignment="1">
      <alignment vertical="top"/>
    </xf>
    <xf numFmtId="166" fontId="9" fillId="2" borderId="8" xfId="1" applyNumberFormat="1" applyFont="1" applyFill="1" applyBorder="1" applyAlignment="1">
      <alignment vertical="top"/>
    </xf>
    <xf numFmtId="166" fontId="9" fillId="2" borderId="13" xfId="1" applyNumberFormat="1" applyFont="1" applyFill="1" applyBorder="1" applyAlignment="1">
      <alignment vertical="top"/>
    </xf>
    <xf numFmtId="166" fontId="7" fillId="2" borderId="9" xfId="1" applyNumberFormat="1" applyFont="1" applyFill="1" applyBorder="1" applyAlignment="1">
      <alignment vertical="top"/>
    </xf>
    <xf numFmtId="166" fontId="6" fillId="2" borderId="5" xfId="0" applyNumberFormat="1" applyFont="1" applyFill="1" applyBorder="1" applyAlignment="1">
      <alignment vertical="top"/>
    </xf>
    <xf numFmtId="166" fontId="0" fillId="0" borderId="0" xfId="0" applyNumberFormat="1"/>
    <xf numFmtId="166" fontId="6" fillId="0" borderId="0" xfId="1" applyNumberFormat="1" applyFont="1" applyFill="1" applyBorder="1" applyAlignment="1">
      <alignment vertical="top"/>
    </xf>
    <xf numFmtId="0" fontId="7" fillId="0" borderId="0" xfId="0" applyFont="1" applyAlignment="1">
      <alignment vertical="top" wrapText="1"/>
    </xf>
    <xf numFmtId="0" fontId="10" fillId="0" borderId="0" xfId="1" applyNumberFormat="1" applyFont="1" applyFill="1" applyBorder="1" applyAlignment="1">
      <alignment vertical="top"/>
    </xf>
    <xf numFmtId="0" fontId="14" fillId="0" borderId="0" xfId="4" applyNumberFormat="1" applyFont="1" applyAlignment="1">
      <alignment vertical="top" wrapText="1"/>
    </xf>
    <xf numFmtId="0" fontId="4" fillId="0" borderId="0" xfId="1" applyNumberFormat="1" applyFont="1" applyBorder="1" applyAlignment="1">
      <alignment vertical="top"/>
    </xf>
    <xf numFmtId="0" fontId="6" fillId="0" borderId="0" xfId="1" applyNumberFormat="1" applyFont="1" applyFill="1" applyBorder="1" applyAlignment="1">
      <alignment vertical="top"/>
    </xf>
    <xf numFmtId="0" fontId="7" fillId="0" borderId="0" xfId="1" applyNumberFormat="1" applyFont="1" applyFill="1" applyBorder="1" applyAlignment="1">
      <alignment vertical="top"/>
    </xf>
    <xf numFmtId="0" fontId="15" fillId="0" borderId="0" xfId="0" applyFont="1" applyAlignment="1">
      <alignment vertical="top"/>
    </xf>
    <xf numFmtId="0" fontId="9" fillId="0" borderId="0" xfId="1" applyNumberFormat="1" applyFont="1" applyFill="1" applyAlignment="1">
      <alignment vertical="top"/>
    </xf>
    <xf numFmtId="0" fontId="10" fillId="0" borderId="0" xfId="0" applyFont="1" applyAlignment="1">
      <alignment vertical="top" wrapText="1"/>
    </xf>
    <xf numFmtId="0" fontId="2" fillId="0" borderId="0" xfId="0" applyFont="1" applyAlignment="1">
      <alignment vertical="top"/>
    </xf>
    <xf numFmtId="0" fontId="9" fillId="3" borderId="6" xfId="0" applyFont="1" applyFill="1" applyBorder="1" applyAlignment="1">
      <alignment vertical="top"/>
    </xf>
    <xf numFmtId="0" fontId="9" fillId="3" borderId="0" xfId="1" applyNumberFormat="1" applyFont="1" applyFill="1" applyBorder="1" applyAlignment="1">
      <alignment vertical="top"/>
    </xf>
    <xf numFmtId="0" fontId="7" fillId="3" borderId="6" xfId="0" applyFont="1" applyFill="1" applyBorder="1" applyAlignment="1">
      <alignment vertical="top"/>
    </xf>
    <xf numFmtId="0" fontId="7" fillId="3" borderId="0" xfId="1" applyNumberFormat="1" applyFont="1" applyFill="1" applyBorder="1" applyAlignment="1">
      <alignment vertical="top"/>
    </xf>
    <xf numFmtId="0" fontId="9" fillId="3" borderId="0" xfId="1" applyNumberFormat="1" applyFont="1" applyFill="1" applyBorder="1" applyAlignment="1">
      <alignment vertical="top" wrapText="1"/>
    </xf>
    <xf numFmtId="37" fontId="13" fillId="3" borderId="0" xfId="4" applyFont="1" applyFill="1" applyAlignment="1">
      <alignment vertical="top" wrapText="1"/>
    </xf>
    <xf numFmtId="0" fontId="7" fillId="3" borderId="0" xfId="1" applyNumberFormat="1" applyFont="1" applyFill="1" applyBorder="1" applyAlignment="1">
      <alignment horizontal="left" vertical="top" wrapText="1"/>
    </xf>
    <xf numFmtId="0" fontId="7" fillId="3" borderId="0" xfId="1" applyNumberFormat="1" applyFont="1" applyFill="1" applyBorder="1" applyAlignment="1">
      <alignment horizontal="left" vertical="top"/>
    </xf>
    <xf numFmtId="0" fontId="7" fillId="3" borderId="9" xfId="1" applyNumberFormat="1" applyFont="1" applyFill="1" applyBorder="1" applyAlignment="1">
      <alignment horizontal="left" vertical="top" wrapText="1"/>
    </xf>
    <xf numFmtId="37" fontId="13" fillId="3" borderId="0" xfId="4" applyFont="1" applyFill="1" applyAlignment="1">
      <alignment vertical="top"/>
    </xf>
    <xf numFmtId="0" fontId="9" fillId="3" borderId="0" xfId="1" applyNumberFormat="1" applyFont="1" applyFill="1" applyBorder="1" applyAlignment="1">
      <alignment horizontal="left" vertical="top"/>
    </xf>
    <xf numFmtId="0" fontId="7" fillId="3" borderId="0" xfId="0" applyFont="1" applyFill="1" applyAlignment="1">
      <alignment horizontal="left" vertical="top"/>
    </xf>
    <xf numFmtId="0" fontId="7" fillId="3" borderId="2" xfId="0" applyFont="1" applyFill="1" applyBorder="1" applyAlignment="1">
      <alignment vertical="top"/>
    </xf>
    <xf numFmtId="0" fontId="9" fillId="3" borderId="3" xfId="0" applyFont="1" applyFill="1" applyBorder="1" applyAlignment="1">
      <alignment vertical="top"/>
    </xf>
    <xf numFmtId="0" fontId="9" fillId="3" borderId="14" xfId="0" applyFont="1" applyFill="1" applyBorder="1" applyAlignment="1">
      <alignment vertical="top"/>
    </xf>
    <xf numFmtId="0" fontId="9" fillId="3" borderId="15" xfId="1" applyNumberFormat="1" applyFont="1" applyFill="1" applyBorder="1" applyAlignment="1">
      <alignment vertical="top"/>
    </xf>
    <xf numFmtId="37" fontId="14" fillId="3" borderId="0" xfId="4" applyFont="1" applyFill="1" applyAlignment="1">
      <alignment horizontal="left" vertical="top" wrapText="1"/>
    </xf>
    <xf numFmtId="0" fontId="9" fillId="3" borderId="11" xfId="1" applyNumberFormat="1" applyFont="1" applyFill="1" applyBorder="1" applyAlignment="1">
      <alignment vertical="top"/>
    </xf>
    <xf numFmtId="0" fontId="7" fillId="3" borderId="8" xfId="1" applyNumberFormat="1" applyFont="1" applyFill="1" applyBorder="1" applyAlignment="1">
      <alignment horizontal="left" vertical="top" wrapText="1"/>
    </xf>
    <xf numFmtId="0" fontId="7" fillId="3" borderId="8" xfId="1" applyNumberFormat="1" applyFont="1" applyFill="1" applyBorder="1" applyAlignment="1">
      <alignment horizontal="left" vertical="top"/>
    </xf>
    <xf numFmtId="0" fontId="9" fillId="3" borderId="12" xfId="0" applyFont="1" applyFill="1" applyBorder="1" applyAlignment="1">
      <alignment vertical="top"/>
    </xf>
    <xf numFmtId="0" fontId="7" fillId="3" borderId="9" xfId="1" applyNumberFormat="1" applyFont="1" applyFill="1" applyBorder="1" applyAlignment="1">
      <alignment horizontal="left" vertical="top"/>
    </xf>
    <xf numFmtId="0" fontId="9" fillId="3" borderId="0" xfId="0" applyFont="1" applyFill="1" applyAlignment="1">
      <alignment vertical="top" wrapText="1"/>
    </xf>
    <xf numFmtId="0" fontId="7" fillId="3" borderId="0" xfId="0" applyFont="1" applyFill="1" applyAlignment="1">
      <alignment vertical="top"/>
    </xf>
    <xf numFmtId="0" fontId="7" fillId="3" borderId="15" xfId="0" applyFont="1" applyFill="1" applyBorder="1" applyAlignment="1">
      <alignment vertical="top"/>
    </xf>
    <xf numFmtId="0" fontId="9" fillId="3" borderId="15" xfId="0" applyFont="1" applyFill="1" applyBorder="1" applyAlignment="1">
      <alignment vertical="top"/>
    </xf>
    <xf numFmtId="0" fontId="9" fillId="3" borderId="1" xfId="0" applyFont="1" applyFill="1" applyBorder="1" applyAlignment="1">
      <alignment vertical="top"/>
    </xf>
    <xf numFmtId="0" fontId="7" fillId="3" borderId="1" xfId="0" applyFont="1" applyFill="1" applyBorder="1" applyAlignment="1">
      <alignment vertical="top"/>
    </xf>
    <xf numFmtId="166" fontId="9" fillId="3" borderId="14" xfId="1" applyNumberFormat="1" applyFont="1" applyFill="1" applyBorder="1" applyAlignment="1">
      <alignment vertical="top"/>
    </xf>
    <xf numFmtId="0" fontId="9" fillId="3" borderId="11" xfId="0" applyFont="1" applyFill="1" applyBorder="1" applyAlignment="1">
      <alignment vertical="top"/>
    </xf>
    <xf numFmtId="166" fontId="9" fillId="3" borderId="6" xfId="1" applyNumberFormat="1" applyFont="1" applyFill="1" applyBorder="1" applyAlignment="1">
      <alignment vertical="top"/>
    </xf>
    <xf numFmtId="0" fontId="7" fillId="3" borderId="8" xfId="0" applyFont="1" applyFill="1" applyBorder="1" applyAlignment="1">
      <alignment horizontal="left" vertical="top"/>
    </xf>
    <xf numFmtId="0" fontId="9" fillId="3" borderId="8" xfId="0" applyFont="1" applyFill="1" applyBorder="1" applyAlignment="1">
      <alignment vertical="top"/>
    </xf>
    <xf numFmtId="166" fontId="9" fillId="3" borderId="2" xfId="1" applyNumberFormat="1" applyFont="1" applyFill="1" applyBorder="1" applyAlignment="1">
      <alignment vertical="top"/>
    </xf>
    <xf numFmtId="0" fontId="6" fillId="3" borderId="5" xfId="0" applyFont="1" applyFill="1" applyBorder="1" applyAlignment="1">
      <alignment vertical="top"/>
    </xf>
    <xf numFmtId="0" fontId="2" fillId="0" borderId="0" xfId="0" applyFont="1" applyAlignment="1">
      <alignment horizontal="center" vertical="top"/>
    </xf>
    <xf numFmtId="0" fontId="15" fillId="0" borderId="0" xfId="0" applyFont="1" applyAlignment="1">
      <alignment horizontal="center" vertical="top"/>
    </xf>
    <xf numFmtId="0" fontId="2" fillId="0" borderId="0" xfId="0" applyFont="1"/>
    <xf numFmtId="166" fontId="15" fillId="0" borderId="0" xfId="6" applyNumberFormat="1" applyFont="1" applyFill="1" applyBorder="1" applyAlignment="1" applyProtection="1">
      <alignment horizontal="center"/>
    </xf>
    <xf numFmtId="0" fontId="2" fillId="0" borderId="0" xfId="0" applyFont="1" applyAlignment="1">
      <alignment horizontal="center"/>
    </xf>
    <xf numFmtId="167" fontId="15" fillId="0" borderId="0" xfId="3" applyNumberFormat="1" applyFont="1" applyAlignment="1">
      <alignment horizontal="left"/>
    </xf>
    <xf numFmtId="165" fontId="15" fillId="0" borderId="0" xfId="6" applyFont="1" applyFill="1" applyBorder="1" applyAlignment="1" applyProtection="1">
      <alignment horizontal="center" vertical="top"/>
    </xf>
    <xf numFmtId="0" fontId="15" fillId="0" borderId="0" xfId="0" applyFont="1" applyAlignment="1">
      <alignment horizontal="center"/>
    </xf>
    <xf numFmtId="0" fontId="15" fillId="0" borderId="0" xfId="3" applyNumberFormat="1" applyFont="1" applyAlignment="1">
      <alignment horizontal="left"/>
    </xf>
    <xf numFmtId="0" fontId="15" fillId="0" borderId="0" xfId="3" applyNumberFormat="1" applyFont="1"/>
    <xf numFmtId="0" fontId="2" fillId="0" borderId="0" xfId="3" applyFont="1" applyAlignment="1">
      <alignment horizontal="center"/>
    </xf>
    <xf numFmtId="0" fontId="2" fillId="0" borderId="0" xfId="3" applyNumberFormat="1" applyFont="1" applyAlignment="1">
      <alignment horizontal="center"/>
    </xf>
    <xf numFmtId="0" fontId="2" fillId="0" borderId="0" xfId="0" applyFont="1" applyAlignment="1">
      <alignment wrapText="1"/>
    </xf>
    <xf numFmtId="167" fontId="2" fillId="0" borderId="0" xfId="7" applyNumberFormat="1" applyFont="1" applyFill="1" applyAlignment="1" applyProtection="1">
      <alignment horizontal="center"/>
    </xf>
    <xf numFmtId="166" fontId="15" fillId="0" borderId="0" xfId="6" applyNumberFormat="1" applyFont="1" applyFill="1" applyAlignment="1">
      <alignment vertical="center"/>
    </xf>
    <xf numFmtId="0" fontId="10" fillId="0" borderId="0" xfId="0" applyFont="1"/>
    <xf numFmtId="0" fontId="2" fillId="0" borderId="0" xfId="3" applyNumberFormat="1" applyFont="1" applyAlignment="1">
      <alignment horizontal="left"/>
    </xf>
    <xf numFmtId="167" fontId="2" fillId="0" borderId="0" xfId="3" applyNumberFormat="1" applyFont="1" applyAlignment="1">
      <alignment horizontal="center"/>
    </xf>
    <xf numFmtId="0" fontId="15" fillId="0" borderId="0" xfId="0" applyFont="1"/>
    <xf numFmtId="0" fontId="15" fillId="0" borderId="0" xfId="0" applyFont="1" applyAlignment="1">
      <alignment horizontal="right" wrapText="1"/>
    </xf>
    <xf numFmtId="166" fontId="15" fillId="0" borderId="16" xfId="6" applyNumberFormat="1" applyFont="1" applyFill="1" applyBorder="1" applyProtection="1"/>
    <xf numFmtId="0" fontId="2" fillId="0" borderId="0" xfId="3" applyNumberFormat="1" applyFont="1"/>
    <xf numFmtId="0" fontId="10" fillId="0" borderId="0" xfId="0" applyFont="1" applyAlignment="1">
      <alignment horizontal="center"/>
    </xf>
    <xf numFmtId="0" fontId="10" fillId="0" borderId="0" xfId="0" applyFont="1" applyAlignment="1">
      <alignment wrapText="1"/>
    </xf>
    <xf numFmtId="0" fontId="10" fillId="0" borderId="0" xfId="0" applyFont="1" applyAlignment="1">
      <alignment vertical="center" wrapText="1"/>
    </xf>
    <xf numFmtId="166" fontId="15" fillId="0" borderId="0" xfId="8" applyNumberFormat="1" applyFont="1" applyFill="1" applyAlignment="1">
      <alignment vertical="top"/>
    </xf>
    <xf numFmtId="165" fontId="10" fillId="0" borderId="0" xfId="0" applyNumberFormat="1" applyFont="1"/>
    <xf numFmtId="0" fontId="15" fillId="0" borderId="0" xfId="8" applyNumberFormat="1" applyFont="1" applyFill="1" applyAlignment="1" applyProtection="1">
      <alignment vertical="top"/>
    </xf>
    <xf numFmtId="0" fontId="10" fillId="0" borderId="0" xfId="9" applyFont="1" applyAlignment="1">
      <alignment vertical="top"/>
    </xf>
    <xf numFmtId="0" fontId="6" fillId="0" borderId="0" xfId="10" applyNumberFormat="1" applyFont="1" applyAlignment="1">
      <alignment horizontal="center" vertical="top"/>
    </xf>
    <xf numFmtId="0" fontId="10" fillId="0" borderId="0" xfId="10" applyNumberFormat="1" applyFont="1" applyAlignment="1">
      <alignment horizontal="center" vertical="top"/>
    </xf>
    <xf numFmtId="0" fontId="6" fillId="0" borderId="0" xfId="9" applyFont="1" applyAlignment="1">
      <alignment horizontal="center" vertical="top"/>
    </xf>
    <xf numFmtId="0" fontId="10" fillId="0" borderId="0" xfId="9" applyFont="1" applyAlignment="1">
      <alignment horizontal="center" vertical="top"/>
    </xf>
    <xf numFmtId="0" fontId="10" fillId="0" borderId="0" xfId="7" applyNumberFormat="1" applyFont="1" applyFill="1" applyAlignment="1" applyProtection="1">
      <alignment horizontal="center" vertical="top"/>
    </xf>
    <xf numFmtId="166" fontId="10" fillId="0" borderId="0" xfId="0" applyNumberFormat="1" applyFont="1"/>
    <xf numFmtId="166" fontId="15" fillId="0" borderId="0" xfId="8" applyNumberFormat="1" applyFont="1" applyFill="1" applyAlignment="1">
      <alignment vertical="center"/>
    </xf>
    <xf numFmtId="166" fontId="15" fillId="0" borderId="0" xfId="8" applyNumberFormat="1" applyFont="1" applyFill="1" applyBorder="1" applyAlignment="1">
      <alignment vertical="top"/>
    </xf>
    <xf numFmtId="0" fontId="21" fillId="0" borderId="0" xfId="7" applyNumberFormat="1" applyFont="1" applyFill="1" applyAlignment="1" applyProtection="1">
      <alignment horizontal="center" vertical="top"/>
    </xf>
    <xf numFmtId="166" fontId="15" fillId="0" borderId="1" xfId="8" applyNumberFormat="1" applyFont="1" applyFill="1" applyBorder="1" applyAlignment="1">
      <alignment vertical="top"/>
    </xf>
    <xf numFmtId="0" fontId="6" fillId="0" borderId="0" xfId="9" applyFont="1" applyAlignment="1">
      <alignment vertical="top"/>
    </xf>
    <xf numFmtId="166" fontId="15" fillId="0" borderId="16" xfId="8" applyNumberFormat="1" applyFont="1" applyFill="1" applyBorder="1" applyAlignment="1">
      <alignment vertical="top"/>
    </xf>
    <xf numFmtId="0" fontId="6" fillId="0" borderId="0" xfId="10" applyNumberFormat="1" applyFont="1" applyAlignment="1">
      <alignment horizontal="left" vertical="top"/>
    </xf>
    <xf numFmtId="0" fontId="10" fillId="0" borderId="0" xfId="9" applyFont="1" applyAlignment="1">
      <alignment vertical="top" wrapText="1"/>
    </xf>
    <xf numFmtId="0" fontId="10" fillId="0" borderId="0" xfId="9" applyFont="1" applyAlignment="1">
      <alignment horizontal="justify" vertical="justify" wrapText="1"/>
    </xf>
    <xf numFmtId="0" fontId="6" fillId="0" borderId="0" xfId="9" applyFont="1" applyAlignment="1">
      <alignment horizontal="center" vertical="top" wrapText="1"/>
    </xf>
    <xf numFmtId="0" fontId="10" fillId="0" borderId="0" xfId="9" quotePrefix="1" applyFont="1" applyAlignment="1">
      <alignment vertical="top"/>
    </xf>
    <xf numFmtId="0" fontId="10" fillId="0" borderId="0" xfId="9" quotePrefix="1" applyFont="1" applyAlignment="1">
      <alignment horizontal="left" vertical="top"/>
    </xf>
    <xf numFmtId="165" fontId="6" fillId="0" borderId="0" xfId="8" applyFont="1" applyFill="1" applyAlignment="1">
      <alignment vertical="top"/>
    </xf>
    <xf numFmtId="0" fontId="6" fillId="0" borderId="0" xfId="0" applyFont="1" applyAlignment="1">
      <alignment horizontal="center" vertical="top"/>
    </xf>
    <xf numFmtId="0" fontId="10" fillId="0" borderId="0" xfId="0" applyFont="1" applyAlignment="1">
      <alignment horizontal="center" vertical="top"/>
    </xf>
    <xf numFmtId="43" fontId="10" fillId="0" borderId="0" xfId="0" applyNumberFormat="1" applyFont="1"/>
    <xf numFmtId="0" fontId="6" fillId="0" borderId="0" xfId="0" applyFont="1" applyAlignment="1">
      <alignment horizontal="center" vertical="top" wrapText="1"/>
    </xf>
    <xf numFmtId="0" fontId="6" fillId="0" borderId="0" xfId="8" applyNumberFormat="1" applyFont="1" applyFill="1" applyAlignment="1" applyProtection="1">
      <alignment horizontal="left" vertical="top" wrapText="1"/>
    </xf>
    <xf numFmtId="0" fontId="6" fillId="0" borderId="0" xfId="0" applyFont="1" applyAlignment="1">
      <alignment horizontal="left" vertical="top" wrapText="1"/>
    </xf>
    <xf numFmtId="0" fontId="6" fillId="0" borderId="0" xfId="0" applyFont="1" applyAlignment="1">
      <alignment vertical="top"/>
    </xf>
    <xf numFmtId="0" fontId="6" fillId="0" borderId="0" xfId="0" applyFont="1" applyAlignment="1">
      <alignment horizontal="left" vertical="top"/>
    </xf>
    <xf numFmtId="0" fontId="10" fillId="0" borderId="0" xfId="0" applyFont="1" applyAlignment="1">
      <alignment horizontal="left" vertical="top"/>
    </xf>
    <xf numFmtId="0" fontId="10" fillId="0" borderId="0" xfId="0" applyFont="1" applyAlignment="1">
      <alignment horizontal="center" vertical="top" wrapText="1"/>
    </xf>
    <xf numFmtId="0" fontId="6" fillId="0" borderId="4" xfId="0" applyFont="1" applyBorder="1" applyAlignment="1">
      <alignment vertical="top"/>
    </xf>
    <xf numFmtId="0" fontId="10" fillId="0" borderId="0" xfId="0" applyFont="1" applyAlignment="1">
      <alignment horizontal="left" vertical="top" wrapText="1"/>
    </xf>
    <xf numFmtId="0" fontId="10" fillId="0" borderId="0" xfId="0" applyFont="1" applyAlignment="1">
      <alignment horizontal="right" vertical="top"/>
    </xf>
    <xf numFmtId="166" fontId="6" fillId="0" borderId="4" xfId="8" applyNumberFormat="1" applyFont="1" applyFill="1" applyBorder="1" applyAlignment="1">
      <alignment horizontal="center" vertical="top" wrapText="1"/>
    </xf>
    <xf numFmtId="166" fontId="10" fillId="0" borderId="4" xfId="8" applyNumberFormat="1" applyFont="1" applyFill="1" applyBorder="1" applyAlignment="1">
      <alignment horizontal="center" vertical="top" wrapText="1"/>
    </xf>
    <xf numFmtId="0" fontId="24" fillId="0" borderId="10" xfId="0" applyFont="1" applyBorder="1" applyAlignment="1">
      <alignment horizontal="left" vertical="top"/>
    </xf>
    <xf numFmtId="0" fontId="25" fillId="0" borderId="10" xfId="0" applyFont="1" applyBorder="1" applyAlignment="1">
      <alignment horizontal="left" vertical="top"/>
    </xf>
    <xf numFmtId="0" fontId="10" fillId="0" borderId="6" xfId="0" applyFont="1" applyBorder="1" applyAlignment="1">
      <alignment horizontal="left" vertical="top"/>
    </xf>
    <xf numFmtId="166" fontId="6" fillId="0" borderId="7" xfId="8" applyNumberFormat="1" applyFont="1" applyFill="1" applyBorder="1" applyAlignment="1">
      <alignment horizontal="right" vertical="top"/>
    </xf>
    <xf numFmtId="166" fontId="10" fillId="0" borderId="7" xfId="8" applyNumberFormat="1" applyFont="1" applyFill="1" applyBorder="1" applyAlignment="1">
      <alignment horizontal="right" vertical="top"/>
    </xf>
    <xf numFmtId="166" fontId="6" fillId="0" borderId="8" xfId="8" applyNumberFormat="1" applyFont="1" applyFill="1" applyBorder="1" applyAlignment="1">
      <alignment horizontal="right" vertical="top"/>
    </xf>
    <xf numFmtId="166" fontId="6" fillId="0" borderId="7" xfId="8" applyNumberFormat="1" applyFont="1" applyFill="1" applyBorder="1" applyAlignment="1">
      <alignment vertical="top"/>
    </xf>
    <xf numFmtId="166" fontId="6" fillId="0" borderId="8" xfId="8" applyNumberFormat="1" applyFont="1" applyFill="1" applyBorder="1" applyAlignment="1">
      <alignment vertical="top"/>
    </xf>
    <xf numFmtId="166" fontId="6" fillId="0" borderId="17" xfId="8" applyNumberFormat="1" applyFont="1" applyFill="1" applyBorder="1" applyAlignment="1">
      <alignment vertical="top"/>
    </xf>
    <xf numFmtId="166" fontId="10" fillId="0" borderId="17" xfId="8" applyNumberFormat="1" applyFont="1" applyFill="1" applyBorder="1" applyAlignment="1">
      <alignment vertical="top"/>
    </xf>
    <xf numFmtId="166" fontId="6" fillId="0" borderId="18" xfId="8" applyNumberFormat="1" applyFont="1" applyFill="1" applyBorder="1" applyAlignment="1">
      <alignment vertical="top"/>
    </xf>
    <xf numFmtId="0" fontId="10" fillId="0" borderId="11" xfId="0" applyFont="1" applyBorder="1" applyAlignment="1">
      <alignment horizontal="left" vertical="top"/>
    </xf>
    <xf numFmtId="0" fontId="10" fillId="0" borderId="19" xfId="0" applyFont="1" applyBorder="1" applyAlignment="1">
      <alignment horizontal="left" vertical="top"/>
    </xf>
    <xf numFmtId="0" fontId="10" fillId="0" borderId="20" xfId="0" applyFont="1" applyBorder="1" applyAlignment="1">
      <alignment horizontal="left" vertical="top"/>
    </xf>
    <xf numFmtId="0" fontId="24" fillId="0" borderId="7" xfId="0" applyFont="1" applyBorder="1" applyAlignment="1">
      <alignment horizontal="left" vertical="top"/>
    </xf>
    <xf numFmtId="0" fontId="25" fillId="0" borderId="8" xfId="0" applyFont="1" applyBorder="1" applyAlignment="1">
      <alignment horizontal="left" vertical="top"/>
    </xf>
    <xf numFmtId="0" fontId="10" fillId="0" borderId="6" xfId="0" applyFont="1" applyBorder="1" applyAlignment="1">
      <alignment vertical="top" wrapText="1"/>
    </xf>
    <xf numFmtId="0" fontId="10" fillId="0" borderId="8" xfId="0" applyFont="1" applyBorder="1" applyAlignment="1">
      <alignment horizontal="left" vertical="top"/>
    </xf>
    <xf numFmtId="0" fontId="6" fillId="0" borderId="11" xfId="0" applyFont="1" applyBorder="1" applyAlignment="1">
      <alignment horizontal="left" vertical="top"/>
    </xf>
    <xf numFmtId="166" fontId="6" fillId="0" borderId="8" xfId="8" applyNumberFormat="1" applyFont="1" applyFill="1" applyBorder="1" applyAlignment="1">
      <alignment horizontal="left" vertical="top"/>
    </xf>
    <xf numFmtId="0" fontId="6" fillId="0" borderId="4" xfId="0" applyFont="1" applyBorder="1" applyAlignment="1">
      <alignment horizontal="center" vertical="top" wrapText="1"/>
    </xf>
    <xf numFmtId="0" fontId="10" fillId="0" borderId="4" xfId="0" applyFont="1" applyBorder="1" applyAlignment="1">
      <alignment horizontal="center" vertical="top" wrapText="1"/>
    </xf>
    <xf numFmtId="166" fontId="10" fillId="0" borderId="4" xfId="8" applyNumberFormat="1" applyFont="1" applyFill="1" applyBorder="1" applyAlignment="1">
      <alignment horizontal="right" vertical="top"/>
    </xf>
    <xf numFmtId="0" fontId="14" fillId="0" borderId="0" xfId="0" applyFont="1"/>
    <xf numFmtId="166" fontId="6" fillId="0" borderId="0" xfId="8" applyNumberFormat="1" applyFont="1" applyFill="1" applyBorder="1" applyAlignment="1">
      <alignment horizontal="right" vertical="top"/>
    </xf>
    <xf numFmtId="10" fontId="6" fillId="0" borderId="0" xfId="0" applyNumberFormat="1" applyFont="1" applyAlignment="1">
      <alignment horizontal="right" vertical="top"/>
    </xf>
    <xf numFmtId="0" fontId="6" fillId="0" borderId="7" xfId="0" applyFont="1" applyBorder="1" applyAlignment="1">
      <alignment horizontal="left" vertical="top"/>
    </xf>
    <xf numFmtId="166" fontId="10" fillId="0" borderId="7" xfId="8" applyNumberFormat="1" applyFont="1" applyFill="1" applyBorder="1" applyAlignment="1">
      <alignment vertical="top"/>
    </xf>
    <xf numFmtId="166" fontId="6" fillId="0" borderId="4" xfId="8" applyNumberFormat="1" applyFont="1" applyFill="1" applyBorder="1" applyAlignment="1">
      <alignment vertical="top"/>
    </xf>
    <xf numFmtId="166" fontId="10" fillId="0" borderId="4" xfId="8" applyNumberFormat="1" applyFont="1" applyFill="1" applyBorder="1" applyAlignment="1">
      <alignment vertical="top"/>
    </xf>
    <xf numFmtId="0" fontId="6" fillId="0" borderId="10" xfId="0" applyFont="1" applyBorder="1" applyAlignment="1">
      <alignment horizontal="left" vertical="top"/>
    </xf>
    <xf numFmtId="166" fontId="6" fillId="0" borderId="4" xfId="8" applyNumberFormat="1" applyFont="1" applyFill="1" applyBorder="1" applyAlignment="1" applyProtection="1">
      <alignment vertical="top"/>
    </xf>
    <xf numFmtId="166" fontId="10" fillId="0" borderId="4" xfId="8" applyNumberFormat="1" applyFont="1" applyFill="1" applyBorder="1" applyAlignment="1" applyProtection="1">
      <alignment vertical="top"/>
    </xf>
    <xf numFmtId="167" fontId="6" fillId="0" borderId="0" xfId="3" applyNumberFormat="1" applyFont="1" applyAlignment="1">
      <alignment horizontal="left" vertical="top"/>
    </xf>
    <xf numFmtId="167" fontId="10" fillId="0" borderId="0" xfId="3" applyNumberFormat="1" applyFont="1" applyAlignment="1">
      <alignment horizontal="left" vertical="top"/>
    </xf>
    <xf numFmtId="0" fontId="6" fillId="0" borderId="1" xfId="0" applyFont="1" applyBorder="1" applyAlignment="1">
      <alignment horizontal="left" vertical="top" wrapText="1"/>
    </xf>
    <xf numFmtId="0" fontId="6" fillId="0" borderId="8" xfId="0" applyFont="1" applyBorder="1" applyAlignment="1">
      <alignment horizontal="left" vertical="top" wrapText="1"/>
    </xf>
    <xf numFmtId="0" fontId="10" fillId="0" borderId="8" xfId="0" applyFont="1" applyBorder="1" applyAlignment="1">
      <alignment horizontal="left" vertical="top" wrapText="1"/>
    </xf>
    <xf numFmtId="166" fontId="6" fillId="0" borderId="8" xfId="8" applyNumberFormat="1" applyFont="1" applyFill="1" applyBorder="1" applyAlignment="1">
      <alignment horizontal="left" vertical="top" wrapText="1"/>
    </xf>
    <xf numFmtId="166" fontId="10" fillId="0" borderId="8" xfId="8" applyNumberFormat="1" applyFont="1" applyFill="1" applyBorder="1" applyAlignment="1">
      <alignment horizontal="left" vertical="top" wrapText="1"/>
    </xf>
    <xf numFmtId="166" fontId="6" fillId="0" borderId="8" xfId="8" applyNumberFormat="1" applyFont="1" applyFill="1" applyBorder="1" applyAlignment="1">
      <alignment vertical="top" wrapText="1"/>
    </xf>
    <xf numFmtId="166" fontId="10" fillId="0" borderId="8" xfId="8" applyNumberFormat="1" applyFont="1" applyFill="1" applyBorder="1" applyAlignment="1">
      <alignment vertical="top" wrapText="1"/>
    </xf>
    <xf numFmtId="166" fontId="10" fillId="0" borderId="8" xfId="8" applyNumberFormat="1" applyFont="1" applyFill="1" applyBorder="1" applyAlignment="1">
      <alignment vertical="top"/>
    </xf>
    <xf numFmtId="166" fontId="6" fillId="0" borderId="18" xfId="8" applyNumberFormat="1" applyFont="1" applyFill="1" applyBorder="1" applyAlignment="1">
      <alignment vertical="top" wrapText="1"/>
    </xf>
    <xf numFmtId="166" fontId="10" fillId="0" borderId="18" xfId="8" applyNumberFormat="1" applyFont="1" applyFill="1" applyBorder="1" applyAlignment="1">
      <alignment vertical="top" wrapText="1"/>
    </xf>
    <xf numFmtId="166" fontId="6" fillId="0" borderId="10" xfId="8" applyNumberFormat="1" applyFont="1" applyFill="1" applyBorder="1" applyAlignment="1">
      <alignment vertical="top" wrapText="1"/>
    </xf>
    <xf numFmtId="166" fontId="10" fillId="0" borderId="10" xfId="8" applyNumberFormat="1" applyFont="1" applyFill="1" applyBorder="1" applyAlignment="1">
      <alignment vertical="top" wrapText="1"/>
    </xf>
    <xf numFmtId="166" fontId="10" fillId="0" borderId="11" xfId="8" applyNumberFormat="1" applyFont="1" applyFill="1" applyBorder="1" applyAlignment="1">
      <alignment vertical="top"/>
    </xf>
    <xf numFmtId="166" fontId="10" fillId="0" borderId="13" xfId="8" applyNumberFormat="1" applyFont="1" applyFill="1" applyBorder="1" applyAlignment="1">
      <alignment vertical="top" wrapText="1"/>
    </xf>
    <xf numFmtId="166" fontId="10" fillId="0" borderId="9" xfId="8" applyNumberFormat="1" applyFont="1" applyFill="1" applyBorder="1" applyAlignment="1">
      <alignment vertical="top"/>
    </xf>
    <xf numFmtId="166" fontId="6" fillId="0" borderId="13" xfId="8" applyNumberFormat="1" applyFont="1" applyFill="1" applyBorder="1" applyAlignment="1">
      <alignment vertical="top" wrapText="1"/>
    </xf>
    <xf numFmtId="0" fontId="6" fillId="0" borderId="4" xfId="0" applyFont="1" applyBorder="1" applyAlignment="1">
      <alignment horizontal="center" vertical="center" wrapText="1"/>
    </xf>
    <xf numFmtId="0" fontId="10" fillId="0" borderId="4" xfId="0" applyFont="1" applyBorder="1" applyAlignment="1">
      <alignment horizontal="justify" vertical="justify" wrapText="1"/>
    </xf>
    <xf numFmtId="166" fontId="6" fillId="0" borderId="4" xfId="8" applyNumberFormat="1" applyFont="1" applyFill="1" applyBorder="1" applyAlignment="1">
      <alignment horizontal="right" vertical="top"/>
    </xf>
    <xf numFmtId="166" fontId="6" fillId="0" borderId="9" xfId="8" applyNumberFormat="1" applyFont="1" applyFill="1" applyBorder="1" applyAlignment="1">
      <alignment vertical="top"/>
    </xf>
    <xf numFmtId="166" fontId="6" fillId="0" borderId="4" xfId="0" applyNumberFormat="1" applyFont="1" applyBorder="1" applyAlignment="1">
      <alignment horizontal="right" vertical="top"/>
    </xf>
    <xf numFmtId="166" fontId="6" fillId="0" borderId="4" xfId="0" applyNumberFormat="1" applyFont="1" applyBorder="1" applyAlignment="1">
      <alignment vertical="top"/>
    </xf>
    <xf numFmtId="166" fontId="10" fillId="0" borderId="4" xfId="0" applyNumberFormat="1" applyFont="1" applyBorder="1" applyAlignment="1">
      <alignment horizontal="right" vertical="top"/>
    </xf>
    <xf numFmtId="0" fontId="10" fillId="0" borderId="4" xfId="0" applyFont="1" applyBorder="1" applyAlignment="1">
      <alignment horizontal="justify" vertical="top" wrapText="1"/>
    </xf>
    <xf numFmtId="166" fontId="10" fillId="0" borderId="0" xfId="0" applyNumberFormat="1" applyFont="1" applyAlignment="1">
      <alignment horizontal="left" vertical="top" wrapText="1"/>
    </xf>
    <xf numFmtId="167" fontId="10" fillId="0" borderId="0" xfId="3" applyNumberFormat="1" applyFont="1" applyAlignment="1">
      <alignment vertical="top"/>
    </xf>
    <xf numFmtId="167" fontId="10" fillId="0" borderId="0" xfId="3" applyNumberFormat="1" applyFont="1" applyAlignment="1">
      <alignment horizontal="justify" vertical="top" wrapText="1"/>
    </xf>
    <xf numFmtId="0" fontId="2" fillId="0" borderId="6" xfId="0" applyFont="1" applyBorder="1"/>
    <xf numFmtId="0" fontId="2" fillId="0" borderId="12" xfId="0" applyFont="1" applyBorder="1"/>
    <xf numFmtId="0" fontId="10" fillId="0" borderId="1" xfId="0" applyFont="1" applyBorder="1" applyAlignment="1">
      <alignment horizontal="left" vertical="top" wrapText="1"/>
    </xf>
    <xf numFmtId="0" fontId="10" fillId="0" borderId="9" xfId="0" applyFont="1" applyBorder="1" applyAlignment="1">
      <alignment horizontal="left" vertical="top" wrapText="1"/>
    </xf>
    <xf numFmtId="167" fontId="10" fillId="0" borderId="0" xfId="3" applyNumberFormat="1" applyFont="1" applyAlignment="1">
      <alignment vertical="justify" wrapText="1"/>
    </xf>
    <xf numFmtId="166" fontId="6" fillId="0" borderId="5" xfId="8" applyNumberFormat="1" applyFont="1" applyFill="1" applyBorder="1" applyAlignment="1">
      <alignment vertical="top"/>
    </xf>
    <xf numFmtId="166" fontId="6" fillId="0" borderId="8" xfId="0" applyNumberFormat="1" applyFont="1" applyBorder="1" applyAlignment="1">
      <alignment horizontal="left" vertical="top" wrapText="1"/>
    </xf>
    <xf numFmtId="166" fontId="6" fillId="0" borderId="11" xfId="8" applyNumberFormat="1" applyFont="1" applyFill="1" applyBorder="1" applyAlignment="1">
      <alignment vertical="top"/>
    </xf>
    <xf numFmtId="166" fontId="6" fillId="0" borderId="17" xfId="8" applyNumberFormat="1" applyFont="1" applyFill="1" applyBorder="1" applyAlignment="1">
      <alignment vertical="top" wrapText="1"/>
    </xf>
    <xf numFmtId="166" fontId="10" fillId="0" borderId="17" xfId="8" applyNumberFormat="1" applyFont="1" applyFill="1" applyBorder="1" applyAlignment="1">
      <alignment vertical="top" wrapText="1"/>
    </xf>
    <xf numFmtId="167" fontId="6" fillId="0" borderId="11" xfId="3" applyNumberFormat="1" applyFont="1" applyBorder="1" applyAlignment="1">
      <alignment horizontal="left" vertical="top"/>
    </xf>
    <xf numFmtId="167" fontId="10" fillId="0" borderId="11" xfId="3" applyNumberFormat="1" applyFont="1" applyBorder="1" applyAlignment="1">
      <alignment horizontal="left" vertical="top"/>
    </xf>
    <xf numFmtId="167" fontId="6" fillId="0" borderId="8" xfId="3" applyNumberFormat="1" applyFont="1" applyBorder="1" applyAlignment="1">
      <alignment horizontal="left" vertical="top"/>
    </xf>
    <xf numFmtId="167" fontId="10" fillId="0" borderId="8" xfId="3" applyNumberFormat="1" applyFont="1" applyBorder="1" applyAlignment="1">
      <alignment horizontal="left" vertical="top"/>
    </xf>
    <xf numFmtId="167" fontId="6" fillId="0" borderId="8" xfId="3" quotePrefix="1" applyNumberFormat="1" applyFont="1" applyBorder="1" applyAlignment="1">
      <alignment horizontal="left" vertical="top"/>
    </xf>
    <xf numFmtId="167" fontId="10" fillId="0" borderId="8" xfId="3" quotePrefix="1" applyNumberFormat="1" applyFont="1" applyBorder="1" applyAlignment="1">
      <alignment horizontal="left" vertical="top"/>
    </xf>
    <xf numFmtId="0" fontId="14" fillId="0" borderId="8" xfId="0" applyFont="1" applyBorder="1" applyAlignment="1">
      <alignment horizontal="left"/>
    </xf>
    <xf numFmtId="0" fontId="14" fillId="0" borderId="6" xfId="0" applyFont="1" applyBorder="1" applyAlignment="1">
      <alignment horizontal="left"/>
    </xf>
    <xf numFmtId="0" fontId="14" fillId="0" borderId="0" xfId="0" applyFont="1" applyAlignment="1">
      <alignment horizontal="left"/>
    </xf>
    <xf numFmtId="0" fontId="13" fillId="0" borderId="6" xfId="0" applyFont="1" applyBorder="1" applyAlignment="1">
      <alignment horizontal="left"/>
    </xf>
    <xf numFmtId="0" fontId="14" fillId="0" borderId="6" xfId="0" applyFont="1" applyBorder="1" applyAlignment="1">
      <alignment horizontal="left" indent="2"/>
    </xf>
    <xf numFmtId="166" fontId="6" fillId="0" borderId="7" xfId="8" applyNumberFormat="1" applyFont="1" applyFill="1" applyBorder="1" applyAlignment="1">
      <alignment vertical="top" wrapText="1"/>
    </xf>
    <xf numFmtId="166" fontId="6" fillId="0" borderId="17" xfId="8" applyNumberFormat="1" applyFont="1" applyFill="1" applyBorder="1" applyAlignment="1" applyProtection="1">
      <alignment horizontal="left" vertical="top"/>
    </xf>
    <xf numFmtId="166" fontId="10" fillId="0" borderId="17" xfId="8" applyNumberFormat="1" applyFont="1" applyFill="1" applyBorder="1" applyAlignment="1" applyProtection="1">
      <alignment horizontal="left" vertical="top"/>
    </xf>
    <xf numFmtId="166" fontId="10" fillId="0" borderId="18" xfId="8" applyNumberFormat="1" applyFont="1" applyFill="1" applyBorder="1" applyAlignment="1">
      <alignment vertical="top"/>
    </xf>
    <xf numFmtId="167" fontId="6" fillId="0" borderId="0" xfId="3" applyNumberFormat="1" applyFont="1" applyAlignment="1">
      <alignment horizontal="left" vertical="top" wrapText="1"/>
    </xf>
    <xf numFmtId="0" fontId="10" fillId="0" borderId="8" xfId="0" applyFont="1" applyBorder="1" applyAlignment="1">
      <alignment vertical="top" wrapText="1"/>
    </xf>
    <xf numFmtId="0" fontId="6" fillId="0" borderId="8" xfId="0" applyFont="1" applyBorder="1" applyAlignment="1">
      <alignment horizontal="justify" vertical="justify" wrapText="1"/>
    </xf>
    <xf numFmtId="0" fontId="10" fillId="0" borderId="8" xfId="0" applyFont="1" applyBorder="1" applyAlignment="1">
      <alignment horizontal="justify" vertical="justify"/>
    </xf>
    <xf numFmtId="0" fontId="10" fillId="0" borderId="6" xfId="0" applyFont="1" applyBorder="1" applyAlignment="1">
      <alignment horizontal="left" vertical="top" wrapText="1"/>
    </xf>
    <xf numFmtId="166" fontId="6" fillId="0" borderId="9" xfId="8" applyNumberFormat="1" applyFont="1" applyFill="1" applyBorder="1" applyAlignment="1">
      <alignment horizontal="right" vertical="top"/>
    </xf>
    <xf numFmtId="166" fontId="6" fillId="0" borderId="5" xfId="8" applyNumberFormat="1" applyFont="1" applyFill="1" applyBorder="1" applyAlignment="1">
      <alignment horizontal="right" vertical="top"/>
    </xf>
    <xf numFmtId="166" fontId="10" fillId="0" borderId="5" xfId="8" applyNumberFormat="1" applyFont="1" applyFill="1" applyBorder="1" applyAlignment="1">
      <alignment horizontal="right" vertical="top"/>
    </xf>
    <xf numFmtId="166" fontId="6" fillId="0" borderId="17" xfId="8" applyNumberFormat="1" applyFont="1" applyFill="1" applyBorder="1" applyAlignment="1">
      <alignment horizontal="center" vertical="top"/>
    </xf>
    <xf numFmtId="166" fontId="10" fillId="0" borderId="17" xfId="8" applyNumberFormat="1" applyFont="1" applyFill="1" applyBorder="1" applyAlignment="1">
      <alignment horizontal="center" vertical="top"/>
    </xf>
    <xf numFmtId="166" fontId="10" fillId="0" borderId="5" xfId="8" applyNumberFormat="1" applyFont="1" applyFill="1" applyBorder="1" applyAlignment="1">
      <alignment vertical="top"/>
    </xf>
    <xf numFmtId="0" fontId="14" fillId="0" borderId="15" xfId="0" applyFont="1" applyBorder="1" applyAlignment="1">
      <alignment vertical="top"/>
    </xf>
    <xf numFmtId="0" fontId="14" fillId="0" borderId="11" xfId="0" applyFont="1" applyBorder="1" applyAlignment="1">
      <alignment vertical="top"/>
    </xf>
    <xf numFmtId="0" fontId="14" fillId="0" borderId="0" xfId="0" applyFont="1" applyAlignment="1">
      <alignment vertical="top"/>
    </xf>
    <xf numFmtId="0" fontId="14" fillId="0" borderId="8" xfId="0" applyFont="1" applyBorder="1" applyAlignment="1">
      <alignment vertical="top"/>
    </xf>
    <xf numFmtId="0" fontId="14" fillId="0" borderId="0" xfId="0" applyFont="1" applyAlignment="1">
      <alignment horizontal="left" vertical="top"/>
    </xf>
    <xf numFmtId="0" fontId="14" fillId="0" borderId="8" xfId="0" applyFont="1" applyBorder="1" applyAlignment="1">
      <alignment horizontal="left" vertical="top"/>
    </xf>
    <xf numFmtId="0" fontId="10" fillId="0" borderId="10" xfId="0" applyFont="1" applyBorder="1" applyAlignment="1">
      <alignment vertical="top"/>
    </xf>
    <xf numFmtId="0" fontId="14" fillId="0" borderId="6" xfId="0" quotePrefix="1" applyFont="1" applyBorder="1" applyAlignment="1">
      <alignment horizontal="left"/>
    </xf>
    <xf numFmtId="0" fontId="14" fillId="0" borderId="6" xfId="0" applyFont="1" applyBorder="1" applyAlignment="1">
      <alignment horizontal="left" vertical="top"/>
    </xf>
    <xf numFmtId="0" fontId="13" fillId="0" borderId="0" xfId="0" applyFont="1" applyAlignment="1">
      <alignment horizontal="center" vertical="top"/>
    </xf>
    <xf numFmtId="0" fontId="13" fillId="0" borderId="8" xfId="0" applyFont="1" applyBorder="1" applyAlignment="1">
      <alignment horizontal="center" vertical="top"/>
    </xf>
    <xf numFmtId="1" fontId="14" fillId="0" borderId="6" xfId="14" applyFont="1" applyBorder="1" applyAlignment="1" applyProtection="1">
      <alignment horizontal="left"/>
    </xf>
    <xf numFmtId="166" fontId="6" fillId="0" borderId="17" xfId="8" applyNumberFormat="1" applyFont="1" applyFill="1" applyBorder="1" applyAlignment="1">
      <alignment horizontal="left" vertical="top"/>
    </xf>
    <xf numFmtId="166" fontId="10" fillId="0" borderId="17" xfId="8" applyNumberFormat="1" applyFont="1" applyFill="1" applyBorder="1" applyAlignment="1">
      <alignment horizontal="left" vertical="top"/>
    </xf>
    <xf numFmtId="49" fontId="14" fillId="0" borderId="6" xfId="0" applyNumberFormat="1" applyFont="1" applyBorder="1" applyAlignment="1">
      <alignment vertical="top"/>
    </xf>
    <xf numFmtId="0" fontId="14" fillId="0" borderId="0" xfId="0" applyFont="1" applyAlignment="1">
      <alignment vertical="top" wrapText="1"/>
    </xf>
    <xf numFmtId="166" fontId="10" fillId="0" borderId="7" xfId="8" applyNumberFormat="1" applyFont="1" applyFill="1" applyBorder="1" applyAlignment="1">
      <alignment vertical="top" wrapText="1"/>
    </xf>
    <xf numFmtId="0" fontId="14" fillId="0" borderId="8" xfId="0" applyFont="1" applyBorder="1" applyAlignment="1">
      <alignment vertical="top" wrapText="1"/>
    </xf>
    <xf numFmtId="0" fontId="22" fillId="0" borderId="0" xfId="9" applyFont="1" applyAlignment="1">
      <alignment vertical="justify"/>
    </xf>
    <xf numFmtId="0" fontId="10" fillId="0" borderId="11" xfId="0" applyFont="1" applyBorder="1" applyAlignment="1">
      <alignment vertical="top"/>
    </xf>
    <xf numFmtId="0" fontId="10" fillId="0" borderId="6" xfId="0" applyFont="1" applyBorder="1" applyAlignment="1">
      <alignment vertical="top"/>
    </xf>
    <xf numFmtId="0" fontId="6" fillId="0" borderId="8" xfId="0" applyFont="1" applyBorder="1" applyAlignment="1">
      <alignment vertical="top"/>
    </xf>
    <xf numFmtId="0" fontId="10" fillId="0" borderId="8" xfId="0" applyFont="1" applyBorder="1" applyAlignment="1">
      <alignment vertical="top"/>
    </xf>
    <xf numFmtId="0" fontId="6" fillId="0" borderId="6" xfId="0" applyFont="1" applyBorder="1" applyAlignment="1">
      <alignment vertical="top"/>
    </xf>
    <xf numFmtId="0" fontId="6" fillId="0" borderId="8" xfId="0" applyFont="1" applyBorder="1" applyAlignment="1">
      <alignment horizontal="center" vertical="top"/>
    </xf>
    <xf numFmtId="0" fontId="10" fillId="0" borderId="14" xfId="0" applyFont="1" applyBorder="1" applyAlignment="1">
      <alignment vertical="top"/>
    </xf>
    <xf numFmtId="0" fontId="10" fillId="0" borderId="15" xfId="0" applyFont="1" applyBorder="1" applyAlignment="1">
      <alignment vertical="top"/>
    </xf>
    <xf numFmtId="167" fontId="10" fillId="0" borderId="6" xfId="3" applyNumberFormat="1" applyFont="1" applyBorder="1" applyAlignment="1">
      <alignment vertical="top"/>
    </xf>
    <xf numFmtId="167" fontId="10" fillId="0" borderId="8" xfId="3" applyNumberFormat="1" applyFont="1" applyBorder="1" applyAlignment="1">
      <alignment vertical="top"/>
    </xf>
    <xf numFmtId="167" fontId="10" fillId="0" borderId="6" xfId="3" applyNumberFormat="1" applyFont="1" applyBorder="1" applyAlignment="1">
      <alignment horizontal="left" vertical="top"/>
    </xf>
    <xf numFmtId="167" fontId="10" fillId="0" borderId="12" xfId="3" applyNumberFormat="1" applyFont="1" applyBorder="1" applyAlignment="1">
      <alignment vertical="top"/>
    </xf>
    <xf numFmtId="167" fontId="10" fillId="0" borderId="1" xfId="3" applyNumberFormat="1" applyFont="1" applyBorder="1" applyAlignment="1">
      <alignment vertical="top"/>
    </xf>
    <xf numFmtId="167" fontId="10" fillId="0" borderId="9" xfId="3" applyNumberFormat="1" applyFont="1" applyBorder="1" applyAlignment="1">
      <alignment vertical="top"/>
    </xf>
    <xf numFmtId="0" fontId="13" fillId="0" borderId="0" xfId="24" applyNumberFormat="1" applyFont="1" applyAlignment="1">
      <alignment horizontal="left" vertical="top"/>
    </xf>
    <xf numFmtId="168" fontId="13" fillId="0" borderId="0" xfId="24" applyNumberFormat="1" applyFont="1" applyAlignment="1">
      <alignment horizontal="left" vertical="top"/>
    </xf>
    <xf numFmtId="168" fontId="27" fillId="0" borderId="0" xfId="24" applyNumberFormat="1" applyFont="1" applyAlignment="1">
      <alignment vertical="top"/>
    </xf>
    <xf numFmtId="168" fontId="28" fillId="0" borderId="0" xfId="24" applyNumberFormat="1" applyFont="1" applyAlignment="1">
      <alignment vertical="top"/>
    </xf>
    <xf numFmtId="168" fontId="0" fillId="0" borderId="0" xfId="24" applyNumberFormat="1" applyFont="1" applyAlignment="1">
      <alignment vertical="top"/>
    </xf>
    <xf numFmtId="0" fontId="29" fillId="0" borderId="0" xfId="24" applyNumberFormat="1" applyFont="1" applyAlignment="1">
      <alignment horizontal="left" vertical="top"/>
    </xf>
    <xf numFmtId="168" fontId="30" fillId="0" borderId="0" xfId="24" applyNumberFormat="1" applyFont="1" applyAlignment="1">
      <alignment vertical="top"/>
    </xf>
    <xf numFmtId="0" fontId="6" fillId="0" borderId="0" xfId="24" applyNumberFormat="1" applyFont="1" applyAlignment="1">
      <alignment vertical="top"/>
    </xf>
    <xf numFmtId="168" fontId="14" fillId="0" borderId="0" xfId="24" applyNumberFormat="1" applyFont="1" applyAlignment="1">
      <alignment vertical="top"/>
    </xf>
    <xf numFmtId="168" fontId="13" fillId="0" borderId="0" xfId="24" applyNumberFormat="1" applyFont="1" applyAlignment="1">
      <alignment horizontal="right" vertical="top"/>
    </xf>
    <xf numFmtId="168" fontId="6" fillId="0" borderId="0" xfId="24" applyNumberFormat="1" applyFont="1" applyAlignment="1">
      <alignment horizontal="center" vertical="top"/>
    </xf>
    <xf numFmtId="0" fontId="6" fillId="0" borderId="0" xfId="24" applyNumberFormat="1" applyFont="1" applyAlignment="1">
      <alignment horizontal="left" vertical="top"/>
    </xf>
    <xf numFmtId="168" fontId="2" fillId="0" borderId="0" xfId="24" applyNumberFormat="1" applyFont="1" applyAlignment="1">
      <alignment vertical="top"/>
    </xf>
    <xf numFmtId="168" fontId="2" fillId="0" borderId="0" xfId="24" applyNumberFormat="1" applyFont="1" applyAlignment="1">
      <alignment vertical="center" wrapText="1"/>
    </xf>
    <xf numFmtId="168" fontId="13" fillId="0" borderId="4" xfId="24" applyNumberFormat="1" applyFont="1" applyBorder="1" applyAlignment="1">
      <alignment horizontal="center" vertical="center" wrapText="1"/>
    </xf>
    <xf numFmtId="168" fontId="28" fillId="0" borderId="4" xfId="24" applyNumberFormat="1" applyFont="1" applyBorder="1" applyAlignment="1">
      <alignment horizontal="center" vertical="center" wrapText="1"/>
    </xf>
    <xf numFmtId="168" fontId="27" fillId="0" borderId="4" xfId="24" applyNumberFormat="1" applyFont="1" applyBorder="1" applyAlignment="1">
      <alignment vertical="top"/>
    </xf>
    <xf numFmtId="168" fontId="2" fillId="0" borderId="4" xfId="24" applyNumberFormat="1" applyFont="1" applyBorder="1" applyAlignment="1">
      <alignment vertical="top"/>
    </xf>
    <xf numFmtId="168" fontId="28" fillId="0" borderId="4" xfId="24" applyNumberFormat="1" applyFont="1" applyBorder="1" applyAlignment="1">
      <alignment vertical="top"/>
    </xf>
    <xf numFmtId="168" fontId="15" fillId="0" borderId="0" xfId="24" applyNumberFormat="1" applyFont="1" applyAlignment="1">
      <alignment vertical="top"/>
    </xf>
    <xf numFmtId="168" fontId="28" fillId="0" borderId="4" xfId="24" applyNumberFormat="1" applyFont="1" applyBorder="1" applyAlignment="1">
      <alignment vertical="top" wrapText="1"/>
    </xf>
    <xf numFmtId="168" fontId="15" fillId="4" borderId="4" xfId="24" applyNumberFormat="1" applyFont="1" applyFill="1" applyBorder="1" applyAlignment="1">
      <alignment vertical="top"/>
    </xf>
    <xf numFmtId="168" fontId="28" fillId="0" borderId="4" xfId="24" applyNumberFormat="1" applyFont="1" applyFill="1" applyBorder="1" applyAlignment="1">
      <alignment vertical="top"/>
    </xf>
    <xf numFmtId="166" fontId="6" fillId="0" borderId="4" xfId="1" applyNumberFormat="1" applyFont="1" applyBorder="1" applyAlignment="1">
      <alignment horizontal="left" vertical="top"/>
    </xf>
    <xf numFmtId="166" fontId="10" fillId="0" borderId="4" xfId="1" applyNumberFormat="1" applyFont="1" applyBorder="1" applyAlignment="1">
      <alignment horizontal="left" vertical="top"/>
    </xf>
    <xf numFmtId="165" fontId="10" fillId="0" borderId="0" xfId="1" applyFont="1"/>
    <xf numFmtId="166" fontId="0" fillId="0" borderId="4" xfId="8" applyNumberFormat="1" applyFont="1" applyBorder="1"/>
    <xf numFmtId="37" fontId="13" fillId="0" borderId="13" xfId="4" applyFont="1" applyBorder="1" applyAlignment="1">
      <alignment vertical="top"/>
    </xf>
    <xf numFmtId="0" fontId="0" fillId="0" borderId="4" xfId="0" applyBorder="1" applyAlignment="1">
      <alignment vertical="top"/>
    </xf>
    <xf numFmtId="37" fontId="13" fillId="0" borderId="4" xfId="4" applyFont="1" applyBorder="1" applyAlignment="1">
      <alignment vertical="top"/>
    </xf>
    <xf numFmtId="0" fontId="5" fillId="0" borderId="4" xfId="0" applyFont="1" applyBorder="1" applyAlignment="1">
      <alignment vertical="top"/>
    </xf>
    <xf numFmtId="37" fontId="14" fillId="0" borderId="4" xfId="4" applyFont="1" applyBorder="1" applyAlignment="1">
      <alignment vertical="top"/>
    </xf>
    <xf numFmtId="0" fontId="9" fillId="0" borderId="4" xfId="1" applyNumberFormat="1" applyFont="1" applyBorder="1" applyAlignment="1">
      <alignment vertical="top"/>
    </xf>
    <xf numFmtId="0" fontId="9" fillId="0" borderId="4" xfId="1" applyNumberFormat="1" applyFont="1" applyFill="1" applyBorder="1" applyAlignment="1">
      <alignment vertical="top"/>
    </xf>
    <xf numFmtId="0" fontId="7" fillId="0" borderId="4" xfId="1" applyNumberFormat="1" applyFont="1" applyFill="1" applyBorder="1" applyAlignment="1">
      <alignment vertical="top"/>
    </xf>
    <xf numFmtId="166" fontId="7" fillId="0" borderId="4" xfId="0" applyNumberFormat="1" applyFont="1" applyBorder="1"/>
    <xf numFmtId="166" fontId="0" fillId="0" borderId="0" xfId="1" applyNumberFormat="1" applyFont="1" applyBorder="1"/>
    <xf numFmtId="166" fontId="5" fillId="0" borderId="4" xfId="1" applyNumberFormat="1" applyFont="1" applyBorder="1" applyAlignment="1">
      <alignment horizontal="center"/>
    </xf>
    <xf numFmtId="166" fontId="0" fillId="0" borderId="4" xfId="1" applyNumberFormat="1" applyFont="1" applyBorder="1"/>
    <xf numFmtId="166" fontId="5" fillId="0" borderId="4" xfId="1" applyNumberFormat="1" applyFont="1" applyBorder="1"/>
    <xf numFmtId="166" fontId="7" fillId="0" borderId="4" xfId="1" applyNumberFormat="1" applyFont="1" applyBorder="1"/>
    <xf numFmtId="0" fontId="0" fillId="0" borderId="4" xfId="0" applyBorder="1"/>
    <xf numFmtId="37" fontId="14" fillId="0" borderId="0" xfId="4" applyFont="1"/>
    <xf numFmtId="166" fontId="10" fillId="2" borderId="7" xfId="1" applyNumberFormat="1" applyFont="1" applyFill="1" applyBorder="1" applyAlignment="1">
      <alignment vertical="top"/>
    </xf>
    <xf numFmtId="165" fontId="14" fillId="2" borderId="7" xfId="1" applyFont="1" applyFill="1" applyBorder="1" applyAlignment="1">
      <alignment vertical="top"/>
    </xf>
    <xf numFmtId="166" fontId="10" fillId="2" borderId="10" xfId="1" applyNumberFormat="1" applyFont="1" applyFill="1" applyBorder="1" applyAlignment="1">
      <alignment horizontal="left" vertical="top"/>
    </xf>
    <xf numFmtId="166" fontId="10" fillId="2" borderId="13" xfId="1" applyNumberFormat="1" applyFont="1" applyFill="1" applyBorder="1" applyAlignment="1">
      <alignment vertical="top"/>
    </xf>
    <xf numFmtId="166" fontId="10" fillId="2" borderId="7" xfId="1" applyNumberFormat="1" applyFont="1" applyFill="1" applyBorder="1" applyAlignment="1">
      <alignment horizontal="right" vertical="top"/>
    </xf>
    <xf numFmtId="166" fontId="7" fillId="2" borderId="4" xfId="1" applyNumberFormat="1" applyFont="1" applyFill="1" applyBorder="1" applyAlignment="1">
      <alignment vertical="top"/>
    </xf>
    <xf numFmtId="166" fontId="7" fillId="2" borderId="7" xfId="0" applyNumberFormat="1" applyFont="1" applyFill="1" applyBorder="1" applyAlignment="1">
      <alignment vertical="top"/>
    </xf>
    <xf numFmtId="166" fontId="10" fillId="2" borderId="5" xfId="0" applyNumberFormat="1" applyFont="1" applyFill="1" applyBorder="1" applyAlignment="1">
      <alignment vertical="top"/>
    </xf>
    <xf numFmtId="0" fontId="1" fillId="0" borderId="0" xfId="0" applyFont="1" applyAlignment="1">
      <alignment vertical="top"/>
    </xf>
    <xf numFmtId="166" fontId="9" fillId="2" borderId="7" xfId="1" applyNumberFormat="1" applyFont="1" applyFill="1" applyBorder="1" applyAlignment="1">
      <alignment vertical="top"/>
    </xf>
    <xf numFmtId="0" fontId="9" fillId="2" borderId="1" xfId="0" applyFont="1" applyFill="1" applyBorder="1" applyAlignment="1">
      <alignment vertical="top"/>
    </xf>
    <xf numFmtId="0" fontId="17" fillId="0" borderId="0" xfId="0" applyFont="1" applyAlignment="1">
      <alignment vertical="top"/>
    </xf>
    <xf numFmtId="165" fontId="17" fillId="0" borderId="0" xfId="0" applyNumberFormat="1" applyFont="1" applyAlignment="1">
      <alignment vertical="top"/>
    </xf>
    <xf numFmtId="166" fontId="17" fillId="0" borderId="0" xfId="0" applyNumberFormat="1" applyFont="1" applyAlignment="1">
      <alignment vertical="top"/>
    </xf>
    <xf numFmtId="0" fontId="17" fillId="0" borderId="0" xfId="2" applyNumberFormat="1" applyFont="1" applyFill="1" applyBorder="1" applyAlignment="1">
      <alignment vertical="top"/>
    </xf>
    <xf numFmtId="0" fontId="17" fillId="0" borderId="0" xfId="1" applyNumberFormat="1" applyFont="1" applyFill="1" applyBorder="1" applyAlignment="1" applyProtection="1">
      <alignment vertical="top" wrapText="1"/>
    </xf>
    <xf numFmtId="0" fontId="16" fillId="5" borderId="14" xfId="1" applyNumberFormat="1" applyFont="1" applyFill="1" applyBorder="1" applyAlignment="1" applyProtection="1">
      <alignment horizontal="left" vertical="top"/>
    </xf>
    <xf numFmtId="0" fontId="17" fillId="5" borderId="14" xfId="0" applyFont="1" applyFill="1" applyBorder="1" applyAlignment="1">
      <alignment vertical="top"/>
    </xf>
    <xf numFmtId="0" fontId="16" fillId="5" borderId="15" xfId="0" applyFont="1" applyFill="1" applyBorder="1" applyAlignment="1">
      <alignment vertical="top"/>
    </xf>
    <xf numFmtId="0" fontId="17" fillId="5" borderId="11" xfId="0" applyFont="1" applyFill="1" applyBorder="1" applyAlignment="1">
      <alignment vertical="top"/>
    </xf>
    <xf numFmtId="0" fontId="16" fillId="5" borderId="2" xfId="1" applyNumberFormat="1" applyFont="1" applyFill="1" applyBorder="1" applyAlignment="1">
      <alignment vertical="top"/>
    </xf>
    <xf numFmtId="0" fontId="17" fillId="5" borderId="3" xfId="0" applyFont="1" applyFill="1" applyBorder="1" applyAlignment="1">
      <alignment vertical="top"/>
    </xf>
    <xf numFmtId="0" fontId="16" fillId="5" borderId="3" xfId="0" applyFont="1" applyFill="1" applyBorder="1" applyAlignment="1">
      <alignment vertical="top"/>
    </xf>
    <xf numFmtId="0" fontId="17" fillId="5" borderId="5" xfId="2" applyNumberFormat="1" applyFont="1" applyFill="1" applyBorder="1" applyAlignment="1">
      <alignment horizontal="right" vertical="top"/>
    </xf>
    <xf numFmtId="0" fontId="16" fillId="5" borderId="4" xfId="1" applyNumberFormat="1" applyFont="1" applyFill="1" applyBorder="1" applyAlignment="1" applyProtection="1">
      <alignment horizontal="center" vertical="top" wrapText="1"/>
    </xf>
    <xf numFmtId="0" fontId="17" fillId="5" borderId="9" xfId="1" applyNumberFormat="1" applyFont="1" applyFill="1" applyBorder="1" applyAlignment="1" applyProtection="1">
      <alignment horizontal="center" vertical="top" wrapText="1"/>
    </xf>
    <xf numFmtId="167" fontId="15" fillId="0" borderId="21" xfId="3" applyNumberFormat="1" applyFont="1" applyBorder="1" applyAlignment="1">
      <alignment horizontal="center" vertical="top"/>
    </xf>
    <xf numFmtId="167" fontId="15" fillId="0" borderId="21" xfId="3" applyNumberFormat="1" applyFont="1" applyBorder="1" applyAlignment="1">
      <alignment horizontal="left"/>
    </xf>
    <xf numFmtId="167" fontId="15" fillId="0" borderId="21" xfId="3" applyNumberFormat="1" applyFont="1" applyBorder="1" applyAlignment="1">
      <alignment horizontal="center" vertical="center"/>
    </xf>
    <xf numFmtId="167" fontId="15" fillId="0" borderId="21" xfId="3" applyNumberFormat="1" applyFont="1" applyBorder="1" applyAlignment="1">
      <alignment horizontal="center" vertical="center" wrapText="1"/>
    </xf>
    <xf numFmtId="166" fontId="15" fillId="0" borderId="21" xfId="6" applyNumberFormat="1" applyFont="1" applyFill="1" applyBorder="1" applyAlignment="1" applyProtection="1">
      <alignment horizontal="center" wrapText="1"/>
    </xf>
    <xf numFmtId="166" fontId="1" fillId="0" borderId="21" xfId="6" applyNumberFormat="1" applyFont="1" applyFill="1" applyBorder="1" applyAlignment="1" applyProtection="1">
      <alignment horizontal="center" wrapText="1"/>
    </xf>
    <xf numFmtId="167" fontId="6" fillId="0" borderId="21" xfId="10" applyNumberFormat="1" applyFont="1" applyBorder="1" applyAlignment="1">
      <alignment horizontal="left" vertical="top"/>
    </xf>
    <xf numFmtId="167" fontId="6" fillId="0" borderId="21" xfId="10" applyNumberFormat="1" applyFont="1" applyBorder="1" applyAlignment="1">
      <alignment horizontal="center" vertical="center"/>
    </xf>
    <xf numFmtId="0" fontId="6" fillId="0" borderId="21" xfId="9" applyFont="1" applyBorder="1" applyAlignment="1">
      <alignment horizontal="center" vertical="center" wrapText="1"/>
    </xf>
    <xf numFmtId="0" fontId="10" fillId="0" borderId="21" xfId="9" applyFont="1" applyBorder="1" applyAlignment="1">
      <alignment horizontal="center" vertical="center" wrapText="1"/>
    </xf>
    <xf numFmtId="0" fontId="1" fillId="0" borderId="0" xfId="6" applyNumberFormat="1" applyFont="1" applyFill="1" applyBorder="1" applyAlignment="1" applyProtection="1">
      <alignment horizontal="right"/>
    </xf>
    <xf numFmtId="0" fontId="1" fillId="0" borderId="0" xfId="8" applyNumberFormat="1" applyFont="1" applyFill="1" applyBorder="1" applyAlignment="1" applyProtection="1">
      <alignment horizontal="right"/>
    </xf>
    <xf numFmtId="166" fontId="10" fillId="0" borderId="0" xfId="0" applyNumberFormat="1" applyFont="1" applyAlignment="1">
      <alignment vertical="top"/>
    </xf>
    <xf numFmtId="164" fontId="10" fillId="0" borderId="0" xfId="25" applyFont="1" applyAlignment="1">
      <alignment vertical="top"/>
    </xf>
    <xf numFmtId="164" fontId="6" fillId="0" borderId="0" xfId="25" applyFont="1" applyAlignment="1">
      <alignment vertical="top"/>
    </xf>
    <xf numFmtId="165" fontId="1" fillId="0" borderId="0" xfId="6" applyFont="1" applyFill="1" applyBorder="1" applyAlignment="1" applyProtection="1">
      <alignment horizontal="center" vertical="top"/>
    </xf>
    <xf numFmtId="0" fontId="1" fillId="0" borderId="0" xfId="0" applyFont="1"/>
    <xf numFmtId="0" fontId="1" fillId="0" borderId="0" xfId="3" applyFont="1" applyAlignment="1">
      <alignment horizontal="center"/>
    </xf>
    <xf numFmtId="166" fontId="1" fillId="0" borderId="0" xfId="6" applyNumberFormat="1" applyFont="1" applyFill="1" applyAlignment="1">
      <alignment vertical="center"/>
    </xf>
    <xf numFmtId="167" fontId="1" fillId="0" borderId="0" xfId="3" applyNumberFormat="1" applyFont="1" applyAlignment="1">
      <alignment horizontal="center"/>
    </xf>
    <xf numFmtId="167" fontId="1" fillId="0" borderId="0" xfId="7" applyNumberFormat="1" applyFont="1" applyFill="1" applyAlignment="1" applyProtection="1">
      <alignment horizontal="center"/>
    </xf>
    <xf numFmtId="166" fontId="1" fillId="0" borderId="16" xfId="6" applyNumberFormat="1" applyFont="1" applyFill="1" applyBorder="1" applyProtection="1"/>
    <xf numFmtId="0" fontId="1" fillId="0" borderId="0" xfId="8" applyNumberFormat="1" applyFont="1" applyFill="1" applyAlignment="1" applyProtection="1">
      <alignment vertical="top"/>
    </xf>
    <xf numFmtId="166" fontId="1" fillId="0" borderId="0" xfId="8" applyNumberFormat="1" applyFont="1" applyFill="1" applyAlignment="1">
      <alignment vertical="top"/>
    </xf>
    <xf numFmtId="166" fontId="1" fillId="0" borderId="1" xfId="8" applyNumberFormat="1" applyFont="1" applyFill="1" applyBorder="1" applyAlignment="1">
      <alignment vertical="top"/>
    </xf>
    <xf numFmtId="166" fontId="1" fillId="0" borderId="16" xfId="8" applyNumberFormat="1" applyFont="1" applyFill="1" applyBorder="1" applyAlignment="1">
      <alignment vertical="top"/>
    </xf>
    <xf numFmtId="166" fontId="1" fillId="0" borderId="0" xfId="8" applyNumberFormat="1" applyFont="1" applyFill="1" applyAlignment="1">
      <alignment vertical="center"/>
    </xf>
    <xf numFmtId="166" fontId="1" fillId="0" borderId="0" xfId="8" applyNumberFormat="1" applyFont="1" applyFill="1" applyBorder="1" applyAlignment="1">
      <alignment vertical="top"/>
    </xf>
    <xf numFmtId="0" fontId="16" fillId="5" borderId="12" xfId="3" applyNumberFormat="1" applyFont="1" applyFill="1" applyBorder="1" applyAlignment="1">
      <alignment horizontal="center" vertical="center"/>
    </xf>
    <xf numFmtId="0" fontId="16" fillId="5" borderId="1" xfId="3" applyNumberFormat="1" applyFont="1" applyFill="1" applyBorder="1" applyAlignment="1">
      <alignment horizontal="center" vertical="center"/>
    </xf>
    <xf numFmtId="0" fontId="7" fillId="3" borderId="3" xfId="0" applyFont="1" applyFill="1" applyBorder="1" applyAlignment="1">
      <alignment horizontal="left" vertical="top" wrapText="1"/>
    </xf>
    <xf numFmtId="0" fontId="7" fillId="3" borderId="5" xfId="0" applyFont="1" applyFill="1" applyBorder="1" applyAlignment="1">
      <alignment horizontal="left" vertical="top" wrapText="1"/>
    </xf>
    <xf numFmtId="0" fontId="32" fillId="0" borderId="4" xfId="0" applyFont="1" applyBorder="1" applyAlignment="1">
      <alignment horizontal="justify" vertical="top" wrapText="1"/>
    </xf>
    <xf numFmtId="166" fontId="0" fillId="0" borderId="4" xfId="1" applyNumberFormat="1" applyFont="1" applyBorder="1" applyAlignment="1">
      <alignment horizontal="center" wrapText="1"/>
    </xf>
    <xf numFmtId="0" fontId="5" fillId="0" borderId="4" xfId="0" applyFont="1" applyBorder="1" applyAlignment="1">
      <alignment horizontal="center" vertical="top"/>
    </xf>
    <xf numFmtId="0" fontId="5" fillId="0" borderId="10" xfId="0" applyFont="1" applyBorder="1" applyAlignment="1">
      <alignment horizontal="center" vertical="top"/>
    </xf>
    <xf numFmtId="0" fontId="5" fillId="0" borderId="7" xfId="0" applyFont="1" applyBorder="1" applyAlignment="1">
      <alignment horizontal="center" vertical="top"/>
    </xf>
    <xf numFmtId="0" fontId="5" fillId="0" borderId="13" xfId="0" applyFont="1" applyBorder="1" applyAlignment="1">
      <alignment horizontal="center" vertical="top"/>
    </xf>
    <xf numFmtId="0" fontId="15" fillId="0" borderId="0" xfId="6" applyNumberFormat="1" applyFont="1" applyFill="1" applyBorder="1" applyAlignment="1" applyProtection="1">
      <alignment horizontal="left" vertical="top" wrapText="1"/>
    </xf>
    <xf numFmtId="0" fontId="15" fillId="0" borderId="1" xfId="6" applyNumberFormat="1" applyFont="1" applyFill="1" applyBorder="1" applyAlignment="1" applyProtection="1">
      <alignment horizontal="left"/>
    </xf>
    <xf numFmtId="0" fontId="6" fillId="0" borderId="1" xfId="8" applyNumberFormat="1" applyFont="1" applyFill="1" applyBorder="1" applyAlignment="1" applyProtection="1"/>
    <xf numFmtId="167" fontId="6" fillId="0" borderId="2" xfId="3" applyNumberFormat="1" applyFont="1" applyBorder="1" applyAlignment="1">
      <alignment horizontal="left" vertical="top"/>
    </xf>
    <xf numFmtId="167" fontId="6" fillId="0" borderId="3" xfId="3" applyNumberFormat="1" applyFont="1" applyBorder="1" applyAlignment="1">
      <alignment horizontal="left" vertical="top"/>
    </xf>
    <xf numFmtId="167" fontId="6" fillId="0" borderId="5" xfId="3" applyNumberFormat="1" applyFont="1" applyBorder="1" applyAlignment="1">
      <alignment horizontal="left" vertical="top"/>
    </xf>
    <xf numFmtId="0" fontId="6" fillId="0" borderId="0" xfId="0" applyFont="1" applyAlignment="1">
      <alignment horizontal="left" vertical="justify"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24" fillId="0" borderId="14" xfId="0" applyFont="1" applyBorder="1" applyAlignment="1">
      <alignment horizontal="left" vertical="top"/>
    </xf>
    <xf numFmtId="0" fontId="24" fillId="0" borderId="15" xfId="0" applyFont="1" applyBorder="1" applyAlignment="1">
      <alignment horizontal="left" vertical="top"/>
    </xf>
    <xf numFmtId="0" fontId="24" fillId="0" borderId="11" xfId="0" applyFont="1" applyBorder="1" applyAlignment="1">
      <alignment horizontal="left" vertical="top"/>
    </xf>
    <xf numFmtId="0" fontId="10" fillId="0" borderId="12" xfId="0" applyFont="1" applyBorder="1" applyAlignment="1">
      <alignment horizontal="left" vertical="top"/>
    </xf>
    <xf numFmtId="0" fontId="10" fillId="0" borderId="1" xfId="0" applyFont="1" applyBorder="1" applyAlignment="1">
      <alignment horizontal="left" vertical="top"/>
    </xf>
    <xf numFmtId="0" fontId="10" fillId="0" borderId="9" xfId="0" applyFont="1" applyBorder="1" applyAlignment="1">
      <alignment horizontal="left" vertical="top"/>
    </xf>
    <xf numFmtId="0" fontId="24" fillId="0" borderId="6" xfId="0" applyFont="1" applyBorder="1" applyAlignment="1">
      <alignment horizontal="left" vertical="top"/>
    </xf>
    <xf numFmtId="0" fontId="24" fillId="0" borderId="0" xfId="0" applyFont="1" applyAlignment="1">
      <alignment horizontal="left" vertical="top"/>
    </xf>
    <xf numFmtId="0" fontId="24" fillId="0" borderId="8" xfId="0" applyFont="1" applyBorder="1" applyAlignment="1">
      <alignment horizontal="left" vertical="top"/>
    </xf>
    <xf numFmtId="0" fontId="6" fillId="0" borderId="0" xfId="8" applyNumberFormat="1" applyFont="1" applyFill="1" applyAlignment="1" applyProtection="1">
      <alignment horizontal="left" vertical="top" wrapText="1"/>
    </xf>
    <xf numFmtId="0" fontId="6" fillId="0" borderId="0" xfId="0" applyFont="1" applyAlignment="1">
      <alignment vertical="top" wrapText="1"/>
    </xf>
    <xf numFmtId="0" fontId="10" fillId="0" borderId="2" xfId="0" applyFont="1" applyBorder="1" applyAlignment="1">
      <alignment horizontal="left" vertical="top"/>
    </xf>
    <xf numFmtId="0" fontId="10" fillId="0" borderId="3" xfId="0" applyFont="1" applyBorder="1" applyAlignment="1">
      <alignment horizontal="left" vertical="top"/>
    </xf>
    <xf numFmtId="0" fontId="10" fillId="0" borderId="5" xfId="0" applyFont="1" applyBorder="1" applyAlignment="1">
      <alignment horizontal="left" vertical="top"/>
    </xf>
    <xf numFmtId="0" fontId="6" fillId="0" borderId="14" xfId="0" applyFont="1" applyBorder="1" applyAlignment="1">
      <alignment horizontal="left" vertical="top"/>
    </xf>
    <xf numFmtId="0" fontId="6" fillId="0" borderId="15" xfId="0" applyFont="1" applyBorder="1" applyAlignment="1">
      <alignment horizontal="left" vertical="top"/>
    </xf>
    <xf numFmtId="0" fontId="6" fillId="0" borderId="11" xfId="0" applyFont="1" applyBorder="1" applyAlignment="1">
      <alignment horizontal="left" vertical="top"/>
    </xf>
    <xf numFmtId="0" fontId="10" fillId="0" borderId="6" xfId="0" applyFont="1" applyBorder="1" applyAlignment="1">
      <alignment horizontal="left" vertical="top"/>
    </xf>
    <xf numFmtId="0" fontId="10" fillId="0" borderId="0" xfId="0" applyFont="1" applyAlignment="1">
      <alignment horizontal="left" vertical="top"/>
    </xf>
    <xf numFmtId="0" fontId="10" fillId="0" borderId="8" xfId="0" applyFont="1" applyBorder="1" applyAlignment="1">
      <alignment horizontal="left" vertical="top"/>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1" xfId="0" applyFont="1" applyBorder="1" applyAlignment="1">
      <alignment horizontal="left" vertical="top" wrapText="1"/>
    </xf>
    <xf numFmtId="0" fontId="6" fillId="0" borderId="10" xfId="0" applyFont="1" applyBorder="1" applyAlignment="1">
      <alignment horizontal="center" vertical="top"/>
    </xf>
    <xf numFmtId="0" fontId="6" fillId="0" borderId="13" xfId="0" applyFont="1" applyBorder="1" applyAlignment="1">
      <alignment horizontal="center" vertical="top"/>
    </xf>
    <xf numFmtId="0" fontId="6" fillId="0" borderId="2" xfId="0" applyFont="1" applyBorder="1" applyAlignment="1">
      <alignment horizontal="center" vertical="top"/>
    </xf>
    <xf numFmtId="0" fontId="6" fillId="0" borderId="5" xfId="0" applyFont="1" applyBorder="1" applyAlignment="1">
      <alignment horizontal="center" vertical="top"/>
    </xf>
    <xf numFmtId="0" fontId="10" fillId="0" borderId="4" xfId="0" applyFont="1" applyBorder="1" applyAlignment="1">
      <alignment horizontal="center" vertical="top"/>
    </xf>
    <xf numFmtId="166" fontId="6" fillId="0" borderId="2" xfId="8" applyNumberFormat="1" applyFont="1" applyFill="1" applyBorder="1" applyAlignment="1">
      <alignment vertical="top"/>
    </xf>
    <xf numFmtId="166" fontId="6" fillId="0" borderId="5" xfId="8" applyNumberFormat="1" applyFont="1" applyFill="1" applyBorder="1" applyAlignment="1">
      <alignment vertical="top"/>
    </xf>
    <xf numFmtId="166" fontId="10" fillId="0" borderId="4" xfId="8" applyNumberFormat="1" applyFont="1" applyFill="1" applyBorder="1" applyAlignment="1">
      <alignment horizontal="center" vertical="top"/>
    </xf>
    <xf numFmtId="0" fontId="6" fillId="0" borderId="4" xfId="0" applyFont="1" applyBorder="1" applyAlignment="1">
      <alignment horizontal="center" vertical="center" wrapText="1"/>
    </xf>
    <xf numFmtId="0" fontId="6" fillId="0" borderId="6" xfId="0" applyFont="1" applyBorder="1" applyAlignment="1">
      <alignment horizontal="left" vertical="top" wrapText="1"/>
    </xf>
    <xf numFmtId="0" fontId="6" fillId="0" borderId="0" xfId="0" applyFont="1" applyAlignment="1">
      <alignment horizontal="left" vertical="top" wrapText="1"/>
    </xf>
    <xf numFmtId="0" fontId="6" fillId="0" borderId="8" xfId="0" applyFont="1" applyBorder="1" applyAlignment="1">
      <alignment horizontal="left" vertical="top" wrapText="1"/>
    </xf>
    <xf numFmtId="0" fontId="10" fillId="0" borderId="6" xfId="0" applyFont="1" applyBorder="1" applyAlignment="1">
      <alignment horizontal="left" vertical="top" wrapText="1"/>
    </xf>
    <xf numFmtId="0" fontId="10" fillId="0" borderId="0" xfId="0" applyFont="1" applyAlignment="1">
      <alignment horizontal="left" vertical="top" wrapText="1"/>
    </xf>
    <xf numFmtId="0" fontId="10" fillId="0" borderId="8" xfId="0" applyFont="1" applyBorder="1" applyAlignment="1">
      <alignment horizontal="left" vertical="top" wrapText="1"/>
    </xf>
    <xf numFmtId="0" fontId="10" fillId="0" borderId="12" xfId="0" applyFont="1" applyBorder="1" applyAlignment="1">
      <alignment horizontal="left" vertical="top" wrapText="1"/>
    </xf>
    <xf numFmtId="0" fontId="10" fillId="0" borderId="1" xfId="0" applyFont="1" applyBorder="1" applyAlignment="1">
      <alignment horizontal="left" vertical="top" wrapText="1"/>
    </xf>
    <xf numFmtId="0" fontId="10" fillId="0" borderId="9" xfId="0" applyFont="1" applyBorder="1" applyAlignment="1">
      <alignment horizontal="left" vertical="top" wrapText="1"/>
    </xf>
    <xf numFmtId="0" fontId="6" fillId="0" borderId="2" xfId="0" applyFont="1" applyBorder="1" applyAlignment="1">
      <alignment horizontal="center" vertical="top" wrapText="1"/>
    </xf>
    <xf numFmtId="0" fontId="6" fillId="0" borderId="3" xfId="0" applyFont="1" applyBorder="1" applyAlignment="1">
      <alignment horizontal="center" vertical="top" wrapText="1"/>
    </xf>
    <xf numFmtId="0" fontId="6" fillId="0" borderId="5" xfId="0" applyFont="1" applyBorder="1" applyAlignment="1">
      <alignment horizontal="center" vertical="top" wrapText="1"/>
    </xf>
    <xf numFmtId="0" fontId="6" fillId="0" borderId="14" xfId="0" applyFont="1" applyBorder="1" applyAlignment="1">
      <alignment horizontal="left" vertical="top" wrapText="1"/>
    </xf>
    <xf numFmtId="0" fontId="6" fillId="0" borderId="15" xfId="0" applyFont="1" applyBorder="1" applyAlignment="1">
      <alignment horizontal="left" vertical="top" wrapText="1"/>
    </xf>
    <xf numFmtId="0" fontId="6" fillId="0" borderId="1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5" xfId="0" applyFont="1" applyBorder="1" applyAlignment="1">
      <alignment horizontal="left" vertical="top" wrapText="1"/>
    </xf>
    <xf numFmtId="0" fontId="10" fillId="0" borderId="12" xfId="0" applyFont="1" applyBorder="1" applyAlignment="1">
      <alignment horizontal="left" vertical="top" wrapText="1" indent="2"/>
    </xf>
    <xf numFmtId="0" fontId="10" fillId="0" borderId="1" xfId="0" applyFont="1" applyBorder="1" applyAlignment="1">
      <alignment horizontal="left" vertical="top" wrapText="1" indent="2"/>
    </xf>
    <xf numFmtId="0" fontId="10" fillId="0" borderId="9" xfId="0" applyFont="1" applyBorder="1" applyAlignment="1">
      <alignment horizontal="left" vertical="top" wrapText="1" indent="2"/>
    </xf>
    <xf numFmtId="0" fontId="10" fillId="0" borderId="14" xfId="0" applyFont="1" applyBorder="1" applyAlignment="1">
      <alignment horizontal="left" vertical="top" wrapText="1"/>
    </xf>
    <xf numFmtId="0" fontId="10" fillId="0" borderId="15" xfId="0" applyFont="1" applyBorder="1" applyAlignment="1">
      <alignment horizontal="left" vertical="top" wrapText="1"/>
    </xf>
    <xf numFmtId="0" fontId="10" fillId="0" borderId="11" xfId="0" applyFont="1" applyBorder="1" applyAlignment="1">
      <alignment horizontal="left" vertical="top" wrapText="1"/>
    </xf>
    <xf numFmtId="167" fontId="6" fillId="0" borderId="14" xfId="3" applyNumberFormat="1" applyFont="1" applyBorder="1" applyAlignment="1">
      <alignment horizontal="left" vertical="top"/>
    </xf>
    <xf numFmtId="167" fontId="6" fillId="0" borderId="15" xfId="3" applyNumberFormat="1" applyFont="1" applyBorder="1" applyAlignment="1">
      <alignment horizontal="left" vertical="top"/>
    </xf>
    <xf numFmtId="167" fontId="6" fillId="0" borderId="11" xfId="3" applyNumberFormat="1" applyFont="1" applyBorder="1" applyAlignment="1">
      <alignment horizontal="left" vertical="top"/>
    </xf>
    <xf numFmtId="167" fontId="6" fillId="0" borderId="6" xfId="3" applyNumberFormat="1" applyFont="1" applyBorder="1" applyAlignment="1">
      <alignment horizontal="left" vertical="top"/>
    </xf>
    <xf numFmtId="167" fontId="6" fillId="0" borderId="0" xfId="3" applyNumberFormat="1" applyFont="1" applyAlignment="1">
      <alignment horizontal="left" vertical="top"/>
    </xf>
    <xf numFmtId="167" fontId="6" fillId="0" borderId="8" xfId="3" applyNumberFormat="1" applyFont="1" applyBorder="1" applyAlignment="1">
      <alignment horizontal="left" vertical="top"/>
    </xf>
    <xf numFmtId="167" fontId="6" fillId="0" borderId="6" xfId="3" quotePrefix="1" applyNumberFormat="1" applyFont="1" applyBorder="1" applyAlignment="1">
      <alignment horizontal="left" vertical="top"/>
    </xf>
    <xf numFmtId="167" fontId="6" fillId="0" borderId="0" xfId="3" quotePrefix="1" applyNumberFormat="1" applyFont="1" applyAlignment="1">
      <alignment horizontal="left" vertical="top"/>
    </xf>
    <xf numFmtId="167" fontId="6" fillId="0" borderId="8" xfId="3" quotePrefix="1" applyNumberFormat="1" applyFont="1" applyBorder="1" applyAlignment="1">
      <alignment horizontal="left" vertical="top"/>
    </xf>
    <xf numFmtId="0" fontId="14" fillId="0" borderId="6" xfId="0" applyFont="1" applyBorder="1" applyAlignment="1">
      <alignment horizontal="left" indent="2"/>
    </xf>
    <xf numFmtId="0" fontId="14" fillId="0" borderId="0" xfId="0" applyFont="1" applyAlignment="1">
      <alignment horizontal="left" indent="2"/>
    </xf>
    <xf numFmtId="0" fontId="14" fillId="0" borderId="8" xfId="0" applyFont="1" applyBorder="1" applyAlignment="1">
      <alignment horizontal="left" indent="2"/>
    </xf>
    <xf numFmtId="0" fontId="6" fillId="0" borderId="3" xfId="0" applyFont="1" applyBorder="1" applyAlignment="1">
      <alignment horizontal="center" vertical="top"/>
    </xf>
    <xf numFmtId="0" fontId="6" fillId="0" borderId="14" xfId="0" applyFont="1" applyBorder="1" applyAlignment="1">
      <alignment horizontal="justify" vertical="justify" wrapText="1"/>
    </xf>
    <xf numFmtId="0" fontId="6" fillId="0" borderId="15" xfId="0" applyFont="1" applyBorder="1" applyAlignment="1">
      <alignment horizontal="justify" vertical="justify" wrapText="1"/>
    </xf>
    <xf numFmtId="0" fontId="6" fillId="0" borderId="11" xfId="0" applyFont="1" applyBorder="1" applyAlignment="1">
      <alignment horizontal="justify" vertical="justify" wrapText="1"/>
    </xf>
    <xf numFmtId="0" fontId="10" fillId="0" borderId="14" xfId="0" applyFont="1" applyBorder="1" applyAlignment="1">
      <alignment vertical="top" wrapText="1"/>
    </xf>
    <xf numFmtId="0" fontId="10" fillId="0" borderId="15" xfId="0" applyFont="1" applyBorder="1" applyAlignment="1">
      <alignment vertical="top" wrapText="1"/>
    </xf>
    <xf numFmtId="0" fontId="10" fillId="0" borderId="11" xfId="0" applyFont="1" applyBorder="1" applyAlignment="1">
      <alignment vertical="top" wrapText="1"/>
    </xf>
    <xf numFmtId="0" fontId="10" fillId="0" borderId="6" xfId="0" applyFont="1" applyBorder="1" applyAlignment="1">
      <alignment vertical="top" wrapText="1"/>
    </xf>
    <xf numFmtId="0" fontId="10" fillId="0" borderId="0" xfId="0" applyFont="1" applyAlignment="1">
      <alignment vertical="top" wrapText="1"/>
    </xf>
    <xf numFmtId="0" fontId="10" fillId="0" borderId="8" xfId="0" applyFont="1" applyBorder="1" applyAlignment="1">
      <alignment vertical="top" wrapText="1"/>
    </xf>
    <xf numFmtId="0" fontId="6" fillId="0" borderId="2" xfId="0" applyFont="1" applyBorder="1" applyAlignment="1">
      <alignment horizontal="left" vertical="top"/>
    </xf>
    <xf numFmtId="0" fontId="6" fillId="0" borderId="3" xfId="0" applyFont="1" applyBorder="1" applyAlignment="1">
      <alignment horizontal="left" vertical="top"/>
    </xf>
    <xf numFmtId="0" fontId="6" fillId="0" borderId="5" xfId="0" applyFont="1" applyBorder="1" applyAlignment="1">
      <alignment horizontal="left" vertical="top"/>
    </xf>
    <xf numFmtId="0" fontId="6" fillId="0" borderId="2" xfId="0" quotePrefix="1" applyFont="1" applyBorder="1" applyAlignment="1">
      <alignment horizontal="left" vertical="top" wrapText="1"/>
    </xf>
    <xf numFmtId="0" fontId="6" fillId="0" borderId="3" xfId="0" quotePrefix="1" applyFont="1" applyBorder="1" applyAlignment="1">
      <alignment horizontal="left" vertical="top" wrapText="1"/>
    </xf>
    <xf numFmtId="0" fontId="6" fillId="0" borderId="5" xfId="0" quotePrefix="1" applyFont="1" applyBorder="1" applyAlignment="1">
      <alignment horizontal="left" vertical="top" wrapText="1"/>
    </xf>
    <xf numFmtId="0" fontId="6" fillId="0" borderId="6" xfId="0" applyFont="1" applyBorder="1" applyAlignment="1">
      <alignment horizontal="justify" vertical="justify" wrapText="1"/>
    </xf>
    <xf numFmtId="0" fontId="6" fillId="0" borderId="0" xfId="0" applyFont="1" applyAlignment="1">
      <alignment horizontal="justify" vertical="justify" wrapText="1"/>
    </xf>
    <xf numFmtId="0" fontId="6" fillId="0" borderId="8" xfId="0" applyFont="1" applyBorder="1" applyAlignment="1">
      <alignment horizontal="justify" vertical="justify" wrapText="1"/>
    </xf>
    <xf numFmtId="0" fontId="6" fillId="0" borderId="6" xfId="0" applyFont="1" applyBorder="1" applyAlignment="1">
      <alignment horizontal="left" vertical="top"/>
    </xf>
    <xf numFmtId="0" fontId="6" fillId="0" borderId="0" xfId="0" applyFont="1" applyAlignment="1">
      <alignment horizontal="left" vertical="top"/>
    </xf>
    <xf numFmtId="0" fontId="6" fillId="0" borderId="8" xfId="0" applyFont="1" applyBorder="1" applyAlignment="1">
      <alignment horizontal="left" vertical="top"/>
    </xf>
    <xf numFmtId="0" fontId="6" fillId="0" borderId="12" xfId="0" applyFont="1" applyBorder="1" applyAlignment="1">
      <alignment horizontal="left" vertical="top"/>
    </xf>
    <xf numFmtId="0" fontId="6" fillId="0" borderId="1" xfId="0" applyFont="1" applyBorder="1" applyAlignment="1">
      <alignment horizontal="left" vertical="top"/>
    </xf>
    <xf numFmtId="0" fontId="6" fillId="0" borderId="9" xfId="0" applyFont="1" applyBorder="1" applyAlignment="1">
      <alignment horizontal="left" vertical="top"/>
    </xf>
    <xf numFmtId="0" fontId="10" fillId="0" borderId="14" xfId="0" applyFont="1" applyBorder="1" applyAlignment="1">
      <alignment horizontal="left" vertical="top"/>
    </xf>
    <xf numFmtId="0" fontId="10" fillId="0" borderId="15" xfId="0" applyFont="1" applyBorder="1" applyAlignment="1">
      <alignment horizontal="left" vertical="top"/>
    </xf>
    <xf numFmtId="0" fontId="10" fillId="0" borderId="11" xfId="0" applyFont="1" applyBorder="1" applyAlignment="1">
      <alignment horizontal="left" vertical="top"/>
    </xf>
    <xf numFmtId="168" fontId="28" fillId="0" borderId="4" xfId="24" applyNumberFormat="1" applyFont="1" applyBorder="1" applyAlignment="1">
      <alignment vertical="top"/>
    </xf>
    <xf numFmtId="0" fontId="14" fillId="0" borderId="1" xfId="24" applyNumberFormat="1" applyFont="1" applyBorder="1" applyAlignment="1">
      <alignment horizontal="right" vertical="top"/>
    </xf>
    <xf numFmtId="168" fontId="13" fillId="0" borderId="4" xfId="24" applyNumberFormat="1" applyFont="1" applyBorder="1" applyAlignment="1">
      <alignment horizontal="center" vertical="top"/>
    </xf>
    <xf numFmtId="168" fontId="13" fillId="0" borderId="4" xfId="24" applyNumberFormat="1" applyFont="1" applyBorder="1" applyAlignment="1">
      <alignment horizontal="center" vertical="top" wrapText="1"/>
    </xf>
    <xf numFmtId="168" fontId="28" fillId="0" borderId="4" xfId="24" applyNumberFormat="1" applyFont="1" applyBorder="1" applyAlignment="1">
      <alignment horizontal="center" vertical="top" wrapText="1"/>
    </xf>
    <xf numFmtId="168" fontId="28" fillId="0" borderId="4" xfId="24" applyNumberFormat="1" applyFont="1" applyBorder="1" applyAlignment="1">
      <alignment vertical="top" wrapText="1"/>
    </xf>
  </cellXfs>
  <cellStyles count="26">
    <cellStyle name="Comma" xfId="1" builtinId="3"/>
    <cellStyle name="Comma [0]" xfId="25" builtinId="6"/>
    <cellStyle name="Comma 10 10" xfId="8" xr:uid="{0096624A-660C-4C1E-A3E8-A5DCE7FF0578}"/>
    <cellStyle name="Comma 2" xfId="2" xr:uid="{00000000-0005-0000-0000-000001000000}"/>
    <cellStyle name="Comma 2 2 2" xfId="13" xr:uid="{A4DCDE93-E33E-4914-B1CE-480CE6406F7E}"/>
    <cellStyle name="Comma 2 2 5" xfId="17" xr:uid="{DF33FF2D-148D-4D36-92C2-C060DDA28B44}"/>
    <cellStyle name="Comma 2 38" xfId="24" xr:uid="{60A390ED-FFFB-4609-9C86-D0449B237452}"/>
    <cellStyle name="Comma 3" xfId="5" xr:uid="{00000000-0005-0000-0000-000002000000}"/>
    <cellStyle name="Comma 4" xfId="6" xr:uid="{B5DF8993-9C40-4E83-8ACB-87BCAB51820E}"/>
    <cellStyle name="Hyperlink" xfId="7" builtinId="8"/>
    <cellStyle name="Normal" xfId="0" builtinId="0"/>
    <cellStyle name="Normal 2" xfId="9" xr:uid="{A0F47F13-509A-4E93-952A-173B561DCC77}"/>
    <cellStyle name="Normal 2 10" xfId="22" xr:uid="{57D705E3-EDE0-4D8C-81E0-BD8613142A26}"/>
    <cellStyle name="Normal 3 10" xfId="16" xr:uid="{ACECA582-C932-478D-B90E-4DFCB8199812}"/>
    <cellStyle name="Normal 4 2" xfId="15" xr:uid="{5C4C5CB2-A1E1-4B4D-80A6-5B9E12A727DD}"/>
    <cellStyle name="Normal 64" xfId="23" xr:uid="{2970BFCF-7772-41B1-A51E-EEF9E411BD83}"/>
    <cellStyle name="Normal 66" xfId="19" xr:uid="{A82D6835-27A0-4537-AAF6-FD5DC76014E1}"/>
    <cellStyle name="Normal 68" xfId="20" xr:uid="{0ECE1F16-E337-4273-AC09-BC6F2CE90703}"/>
    <cellStyle name="Normal 69" xfId="18" xr:uid="{8B43E36D-3403-46F2-8080-85495D03F780}"/>
    <cellStyle name="Normal 70" xfId="21" xr:uid="{0B19D279-E0B8-4F1D-8011-D300FD4DB78B}"/>
    <cellStyle name="Normal 9" xfId="12" xr:uid="{BC63B457-10CE-4A93-BA6E-5C2461BBE04F}"/>
    <cellStyle name="Normal_Final Balancesheet-110909" xfId="4" xr:uid="{00000000-0005-0000-0000-000004000000}"/>
    <cellStyle name="Normal_Sheet7" xfId="3" xr:uid="{00000000-0005-0000-0000-000005000000}"/>
    <cellStyle name="Normal_Sheet7 2" xfId="10" xr:uid="{67175708-E0C2-4152-BFC3-AF1285E6825E}"/>
    <cellStyle name="Normal_xyz" xfId="14" xr:uid="{3B019E52-2880-445E-AF27-A25F50A93627}"/>
    <cellStyle name="Percent 2" xfId="11" xr:uid="{93EA4239-99BF-43E4-8C4B-FA9C9E7B7447}"/>
  </cellStyles>
  <dxfs count="0"/>
  <tableStyles count="0" defaultTableStyle="TableStyleMedium2" defaultPivotStyle="PivotStyleLight16"/>
  <colors>
    <mruColors>
      <color rgb="FFFFFFFF"/>
      <color rgb="FF44546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5.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externalLink" Target="externalLinks/externalLink14.xml"/><Relationship Id="rId29"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24" Type="http://schemas.openxmlformats.org/officeDocument/2006/relationships/externalLink" Target="externalLinks/externalLink18.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sharedStrings" Target="sharedStrings.xml"/><Relationship Id="rId10" Type="http://schemas.openxmlformats.org/officeDocument/2006/relationships/externalLink" Target="externalLinks/externalLink4.xml"/><Relationship Id="rId19" Type="http://schemas.openxmlformats.org/officeDocument/2006/relationships/externalLink" Target="externalLinks/externalLink13.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 Id="rId27" Type="http://schemas.openxmlformats.org/officeDocument/2006/relationships/styles" Target="styles.xml"/><Relationship Id="rId30" Type="http://schemas.openxmlformats.org/officeDocument/2006/relationships/calcChain" Target="calcChain.xml"/><Relationship Id="rId8"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cmserver\Amish\OFFICE%20-II\Ashok%2006-07\Ashok%20Pesticides%2006%20-07\Final%20Balance%20sheet%2006-07\Final%20%20Bal.sheet%20for%2006-07%2022-09-0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fl45\c\WINDOWS\Temporary%20Internet%20Files\Content.IE5\FC6ZEFLU\ACCOUNTS_46\INCOME%20TAX\TAX%20AUDIT%20FY%202000-2001\STATEMENT%20OF%20INCOME%20AY%202001-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ausif\My%20Documents\Amish\OFFICE%20-II\Ashok%2006-07\Ashok%20Pesticides%2006%20-07\Final%20Balance%20sheet%2006-07\Final%20%20Bal.sheet%20for%2006-07%2022-09-0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kcmserver\Amish\Documents%20and%20Settings\Administrator\Desktop\OFFICE%20-II\Ashok%2006-07\Ashok%20Pesticides%2006%20-07\Final%20Balance%20sheet%2006-07\Final%20%20Bal.sheet%20for%2006-07%2022-09-07.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ong\e\thang\Daiichi\Denso\Quang(fertilizer-%20Ca%20mau)\Civils\ammonia\6823%20PS%20170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shish\c\My%20Documents\Ashish\2005-06\Balance%20Sheet_Mar-06\Balance%20Sheet%20Data-FINAL\Balance%20Sheet%20March_2006_25.07.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fl46\c\ACCOUNTS_46\INCOME%20TAX\TAX%20AUDIT%20FY%202000-2001\STATEMENT%20OF%20INCOME%20AY%202001-02.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fl4\d\NKI\FINALISATION9900\BALP&amp;LMAR00%20-%20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tausif\My%20Documents\Amish\OFFICE%20-II\Ashok%2006-07\Ashok%20Pesticides%2006%20-07\Final%20Balance%20sheet%2006-07\Bal%20sheet%2006%20-07\Final%20Bal.%20sheet%2006%20-07\GIPCL%20MARCH%20'2007\FINAL\BALANCE_SHEET_2006-07_%20%20%20FINAL%2003-05-200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kcmserver\Amish\OFFICE%20-II\Ashok%2006-07\Ashok%20Pesticides%2006%20-07\Final%20Balance%20sheet%2006-07\Bal%20sheet%2006%20-07\Final%20Bal.%20sheet%2006%20-07\GIPCL%20MARCH%20'2007\FINAL\BALANCE_SHEET_2006-07_%20%20%20FINAL%2003-05-200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kcmserver\Amish\Bal%20sheet%2006%20-07\Final%20Bal.%20sheet%2006%20-07\GIPCL%20MARCH%20'2007\FINAL\BALANCE_SHEET_2006-07_%20%20%20FINAL%2003-05-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72.24.1.4\Temp%20shared\xx26sheetqAL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TA022-N2\Construction\WORKS\6787\civil\final\option\6787CWFASE2CASE2_0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tausif\My%20Documents\bela\UNIMED\UTL%20106%20TA%200607-FI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kcmserver\Bela\UNIMED\UTL%203CD%20%200607-FINAL.xls" TargetMode="External"/></Relationships>
</file>

<file path=xl/externalLinks/_rels/externalLink16.xml.rels><?xml version="1.0" encoding="UTF-8" standalone="yes"?>
<Relationships xmlns="http://schemas.openxmlformats.org/package/2006/relationships"><Relationship Id="rId2" Type="http://schemas.microsoft.com/office/2019/04/relationships/externalLinkLongPath" Target="file:///\\172.24.1.1\temp%20shard\Varsha%20HP%20650%20Laptop%20Data%20Back%20up\D%20Drive\Varsha%20Laptop%20Data%20Back%20Up\D%20Drive%20Data\Varsha-Data\Statutory%20audit%20data%202010-11\Banco%20Aluminium\Tax%20Audit\Copy%20of%203%20CD%20AnnexuresA%20Y%202011-12%20BAL%20Final-123%20(Recovered).xls?AC7880E5" TargetMode="External"/><Relationship Id="rId1" Type="http://schemas.openxmlformats.org/officeDocument/2006/relationships/externalLinkPath" Target="file:///\\AC7880E5\Copy%20of%203%20CD%20AnnexuresA%20Y%202011-12%20BAL%20Final-123%20(Recovered).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Pl\actdata\PACT\NETAM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CMSERVER\Temp%20Shard\Users\banco_fi\AppData\Local\Temp\notesA13998\Documents%20and%20Settings\Admin\SapWorkDir\Finadm\6B%20en%206C\2012\2012-6Ben6C.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CMSERVER\Temp%20Shard\Users\banco_fi\AppData\Local\Temp\notesA13998\Documents%20and%20Settings\Admin\SapWorkDir\Finadm\6B%20en%206C\2012\2011-6Ben6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 Sheet"/>
      <sheetName val="ITR -5"/>
      <sheetName val="Sch -3  FA"/>
      <sheetName val="Anx I"/>
      <sheetName val="Anx 10"/>
      <sheetName val="FBT 06 -07"/>
      <sheetName val="Comm EXP"/>
      <sheetName val="Ratio"/>
      <sheetName val="Bal_ Sheet"/>
    </sheetNames>
    <sheetDataSet>
      <sheetData sheetId="0"/>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P&amp;L"/>
      <sheetName val="Schedule 4"/>
      <sheetName val="Schedule5"/>
      <sheetName val="GROUPING"/>
      <sheetName val="STATEMENT OF INCOME"/>
      <sheetName val="DEPIT31032001"/>
      <sheetName val="80HHC DEDUCTION"/>
      <sheetName val="WORKING FOR EXPORT TRADING"/>
      <sheetName val="DONATION"/>
      <sheetName val="INT.BANK"/>
      <sheetName val="PREV YR EXP ACTD IN AY 01-02"/>
      <sheetName val="DIVIDEND RECEIVED"/>
      <sheetName val="INT ON TAX FREE BONDS"/>
      <sheetName val="INT. ON INST. BONDS"/>
      <sheetName val="DR BAL WOFF"/>
      <sheetName val="TDS CLAIM"/>
      <sheetName val="Format B"/>
      <sheetName val="CAP.GAINS"/>
      <sheetName val="CAP.GAINS (2)"/>
      <sheetName val="Sheet1"/>
      <sheetName val="Input"/>
      <sheetName val="Valuation"/>
      <sheetName val="IRR"/>
      <sheetName val="Assumptions"/>
      <sheetName val="List_Information"/>
      <sheetName val="BS_P&amp;L"/>
      <sheetName val="Schedule_4"/>
      <sheetName val="STATEMENT_OF_INCOME"/>
      <sheetName val="80HHC_DEDUCTION"/>
      <sheetName val="WORKING_FOR_EXPORT_TRADING"/>
      <sheetName val="INT_BANK"/>
      <sheetName val="PREV_YR_EXP_ACTD_IN_AY_01-02"/>
      <sheetName val="DIVIDEND_RECEIVED"/>
      <sheetName val="INT_ON_TAX_FREE_BONDS"/>
      <sheetName val="INT__ON_INST__BONDS"/>
      <sheetName val="DR_BAL_WOFF"/>
      <sheetName val="TDS_CLAIM"/>
      <sheetName val="COA-IPCL"/>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refreshError="1"/>
      <sheetData sheetId="20" refreshError="1"/>
      <sheetData sheetId="21"/>
      <sheetData sheetId="22"/>
      <sheetData sheetId="23" refreshError="1"/>
      <sheetData sheetId="24" refreshError="1"/>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 Sheet"/>
      <sheetName val="ITR -5"/>
      <sheetName val="Sch -3  FA"/>
      <sheetName val="Anx I"/>
      <sheetName val="Anx 10"/>
      <sheetName val="FBT 06 -07"/>
      <sheetName val="Comm EXP"/>
      <sheetName val="Ratio"/>
      <sheetName val="Bal_ Sheet"/>
    </sheetNames>
    <sheetDataSet>
      <sheetData sheetId="0"/>
      <sheetData sheetId="1"/>
      <sheetData sheetId="2"/>
      <sheetData sheetId="3"/>
      <sheetData sheetId="4"/>
      <sheetData sheetId="5"/>
      <sheetData sheetId="6"/>
      <sheetData sheetId="7"/>
      <sheetData sheetId="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 Sheet"/>
      <sheetName val="ITR -5"/>
      <sheetName val="Sch -3  FA"/>
      <sheetName val="Anx I"/>
      <sheetName val="Anx 10"/>
      <sheetName val="FBT 06 -07"/>
      <sheetName val="Comm EXP"/>
      <sheetName val="Ratio"/>
      <sheetName val="Bal_ She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Sheet2"/>
      <sheetName val="Quantity"/>
      <sheetName val="6823 PS 1700"/>
      <sheetName val="PU_ITALY "/>
      <sheetName val="Module1"/>
      <sheetName val="Module2"/>
      <sheetName val="KP_LIST"/>
      <sheetName val="Names"/>
      <sheetName val="ct"/>
      <sheetName val="Sale of Assets"/>
      <sheetName val="ANNE 8"/>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BS"/>
      <sheetName val="BS"/>
      <sheetName val="SUB-BS"/>
      <sheetName val="P&amp;L"/>
      <sheetName val="SUB-P&amp;L"/>
      <sheetName val="SCH-P&amp;L"/>
      <sheetName val="DEP"/>
      <sheetName val="TTDZ22"/>
      <sheetName val="schlafho"/>
    </sheet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P&amp;L"/>
      <sheetName val="Schedule 4"/>
      <sheetName val="Schedule5"/>
      <sheetName val="GROUPING"/>
      <sheetName val="STATEMENT OF INCOME"/>
      <sheetName val="DEPIT31032001"/>
      <sheetName val="80HHC DEDUCTION"/>
      <sheetName val="WORKING FOR EXPORT TRADING"/>
      <sheetName val="DONATION"/>
      <sheetName val="INT.BANK"/>
      <sheetName val="PREV YR EXP ACTD IN AY 01-02"/>
      <sheetName val="DIVIDEND RECEIVED"/>
      <sheetName val="INT ON TAX FREE BONDS"/>
      <sheetName val="INT. ON INST. BONDS"/>
      <sheetName val="DR BAL WOFF"/>
      <sheetName val="TDS CLAIM"/>
      <sheetName val="CAP.GAINS"/>
      <sheetName val="CAP.GAINS (2)"/>
      <sheetName val="Sheet1"/>
      <sheetName val="合成単価作成・-BLDG"/>
      <sheetName val="Main"/>
      <sheetName val="BS_P&amp;L"/>
      <sheetName val="Schedule_4"/>
      <sheetName val="STATEMENT_OF_INCOME"/>
      <sheetName val="80HHC_DEDUCTION"/>
      <sheetName val="WORKING_FOR_EXPORT_TRADING"/>
      <sheetName val="INT_BANK"/>
      <sheetName val="PREV_YR_EXP_ACTD_IN_AY_01-02"/>
      <sheetName val="DIVIDEND_RECEIVED"/>
      <sheetName val="INT_ON_TAX_FREE_BONDS"/>
      <sheetName val="INT__ON_INST__BONDS"/>
      <sheetName val="DR_BAL_WOFF"/>
      <sheetName val="TDS_CLAIM"/>
      <sheetName val="CAP_GAINS"/>
      <sheetName val="CAP_GAINS_(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5"/>
      <sheetName val="Schedule 4"/>
      <sheetName val="GROUPING"/>
      <sheetName val="BS P&amp;L"/>
      <sheetName val="CASHFLOW"/>
      <sheetName val="CFLOWWKG"/>
      <sheetName val="gp tratio"/>
      <sheetName val="MDREMN.CALN."/>
      <sheetName val="I.TAX CALN."/>
      <sheetName val="80HHCDED"/>
      <sheetName val="INT.BANK"/>
      <sheetName val="CAP.GAINS"/>
      <sheetName val="MD REMUNERATION"/>
      <sheetName val="comparative stockanalysis"/>
      <sheetName val="Sheet2"/>
      <sheetName val="Sheet1"/>
      <sheetName val="Sheet3"/>
      <sheetName val="Schedule_4"/>
      <sheetName val="BS_P&amp;L"/>
      <sheetName val="gp_tratio"/>
      <sheetName val="MDREMN_CALN_"/>
      <sheetName val="I_TAX_CALN_"/>
      <sheetName val="INT_BANK"/>
      <sheetName val="CAP_GAINS"/>
      <sheetName val="MD_REMUNERATION"/>
      <sheetName val="comparative_stockanalys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sheetName val="COLLU"/>
      <sheetName val="FIXED ASSETS"/>
      <sheetName val="CASH FLOW"/>
      <sheetName val="WORKING"/>
      <sheetName val="PRESS"/>
      <sheetName val="UNIT RATE"/>
      <sheetName val="ANALYSIS"/>
      <sheetName val="APPRO"/>
      <sheetName val="ONE PAGE"/>
      <sheetName val="ACT-ACT"/>
      <sheetName val="RATIO"/>
      <sheetName val="Pending Transaction"/>
      <sheetName val="MTM"/>
      <sheetName val="Derivative ( P &amp; L ) Detailed"/>
      <sheetName val="Derivative ( P &amp; L ) Summary"/>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sheetName val="COLLU"/>
      <sheetName val="FIXED ASSETS"/>
      <sheetName val="CASH FLOW"/>
      <sheetName val="WORKING"/>
      <sheetName val="PRESS"/>
      <sheetName val="UNIT RATE"/>
      <sheetName val="ANALYSIS"/>
      <sheetName val="APPRO"/>
      <sheetName val="ONE PAGE"/>
      <sheetName val="ACT-ACT"/>
      <sheetName val="RATIO"/>
      <sheetName val="Pending Transaction"/>
      <sheetName val="MTM"/>
      <sheetName val="Derivative ( P &amp; L ) Detailed"/>
      <sheetName val="Derivative ( P &amp; L ) Summary"/>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sheetName val="COLLU"/>
      <sheetName val="FIXED ASSETS"/>
      <sheetName val="CASH FLOW"/>
      <sheetName val="WORKING"/>
      <sheetName val="PRESS"/>
      <sheetName val="UNIT RATE"/>
      <sheetName val="ANALYSIS"/>
      <sheetName val="APPRO"/>
      <sheetName val="ONE PAGE"/>
      <sheetName val="ACT-ACT"/>
      <sheetName val="RATIO"/>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llan"/>
      <sheetName val="Annexure"/>
      <sheetName val="xx26sheetqALL"/>
      <sheetName val="Add Notes"/>
      <sheetName val="wkgs"/>
      <sheetName val="Sheet1"/>
      <sheetName val="Borrowing costs"/>
      <sheetName val="Cash Flow "/>
      <sheetName val="Workings"/>
      <sheetName val="bs"/>
      <sheetName val="pl"/>
      <sheetName val="Notes "/>
      <sheetName val="Note 11 (Old)"/>
      <sheetName val="Note 11"/>
      <sheetName val="Note 11 Final 18-19"/>
      <sheetName val="Note 36 18-19"/>
      <sheetName val="Note 36"/>
      <sheetName val="Note 37"/>
      <sheetName val="Note 11 FA"/>
      <sheetName val="FA final 15-16Brd"/>
      <sheetName val="FA 14-15"/>
      <sheetName val="Consumption of RM 13-14"/>
      <sheetName val="Consumption of RM 14-15"/>
      <sheetName val="Depri. As per I.T."/>
      <sheetName val="Deferred tax"/>
      <sheetName val="Computation"/>
      <sheetName val="ETR"/>
      <sheetName val="Consumption of RM 16-17"/>
      <sheetName val="Reference"/>
      <sheetName val="Outstanding Exp-CL"/>
      <sheetName val="Sheet3"/>
      <sheetName val="Sheet2"/>
      <sheetName val="Final_TB"/>
      <sheetName val="Master"/>
      <sheetName val="DAHEJ"/>
      <sheetName val="Repayment schedule"/>
      <sheetName val="Repayment schedule (2)"/>
      <sheetName val="46A"/>
      <sheetName val="working for 46A"/>
    </sheetNames>
    <sheetDataSet>
      <sheetData sheetId="0">
        <row r="1">
          <cell r="IU1">
            <v>39173</v>
          </cell>
        </row>
      </sheetData>
      <sheetData sheetId="1"/>
      <sheetData sheetId="2" refreshError="1"/>
      <sheetData sheetId="3">
        <row r="7">
          <cell r="J7">
            <v>192508.16269772762</v>
          </cell>
        </row>
      </sheetData>
      <sheetData sheetId="4"/>
      <sheetData sheetId="5"/>
      <sheetData sheetId="6">
        <row r="7">
          <cell r="J7">
            <v>192508.16269772762</v>
          </cell>
        </row>
        <row r="8">
          <cell r="J8"/>
        </row>
        <row r="9">
          <cell r="J9"/>
        </row>
        <row r="17">
          <cell r="J17" t="str">
            <v>cwip</v>
          </cell>
        </row>
        <row r="18">
          <cell r="J18" t="str">
            <v>interest</v>
          </cell>
        </row>
        <row r="20">
          <cell r="J20" t="str">
            <v>cwip</v>
          </cell>
        </row>
        <row r="21">
          <cell r="J21" t="str">
            <v>interest</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1">
          <cell r="IU1">
            <v>39173</v>
          </cell>
        </row>
      </sheetData>
      <sheetData sheetId="37"/>
      <sheetData sheetId="3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Quantity"/>
      <sheetName val="KP_List"/>
      <sheetName val="PU_ITALY "/>
      <sheetName val="Prices"/>
      <sheetName val="Module1"/>
      <sheetName val="Module2"/>
      <sheetName val="XL4Poppy"/>
      <sheetName val="JP_List"/>
      <sheetName val="SUBS"/>
      <sheetName val="final list 2005"/>
      <sheetName val="Feeds"/>
      <sheetName val="6787CWFASE2CASE2_00"/>
      <sheetName val="WORKINGS"/>
      <sheetName val="Tro giup"/>
      <sheetName val="PU_ITALY_"/>
      <sheetName val="final_list_2005"/>
      <sheetName val="Ref"/>
      <sheetName val="#REF"/>
      <sheetName val="Contents"/>
      <sheetName val="DSUM2004"/>
      <sheetName val="PU_ITALY_1"/>
      <sheetName val="final_list_20051"/>
      <sheetName val="Tro_giup"/>
      <sheetName val="DATA"/>
      <sheetName val="custScore"/>
      <sheetName val="corpGoalsSchedule0708"/>
      <sheetName val="Active"/>
      <sheetName val="Labour Summary"/>
      <sheetName val="CWN_Consol"/>
      <sheetName val="PU_ITALY_2"/>
      <sheetName val="final_list_20052"/>
      <sheetName val="Tro_giup1"/>
      <sheetName val="PU_ITALY_3"/>
      <sheetName val="final_list_20053"/>
      <sheetName val="Tro_giup2"/>
      <sheetName val="PU_ITALY_4"/>
      <sheetName val="final_list_20054"/>
      <sheetName val="Tro_giup3"/>
      <sheetName val="PU_ITALY_5"/>
      <sheetName val="final_list_20055"/>
      <sheetName val="Tro_giup4"/>
      <sheetName val="Labour_Summary"/>
      <sheetName val="PU_ITALY_9"/>
      <sheetName val="final_list_20059"/>
      <sheetName val="Tro_giup8"/>
      <sheetName val="PU_ITALY_6"/>
      <sheetName val="final_list_20056"/>
      <sheetName val="Tro_giup5"/>
      <sheetName val="PU_ITALY_7"/>
      <sheetName val="final_list_20057"/>
      <sheetName val="Tro_giup6"/>
      <sheetName val="PU_ITALY_8"/>
      <sheetName val="final_list_20058"/>
      <sheetName val="Tro_giup7"/>
      <sheetName val="Factor_sheet"/>
      <sheetName val="Deff_Tax_Sept01"/>
      <sheetName val="STAX"/>
      <sheetName val="Sheet2"/>
      <sheetName val="CTDZ6kv (gd1) "/>
      <sheetName val="CTDZ 0.4+cto (GD1)"/>
      <sheetName val="CTTBA (gd1)"/>
      <sheetName val="VL,NC,MTC"/>
      <sheetName val="PMS"/>
      <sheetName val="1999"/>
      <sheetName val="2000"/>
      <sheetName val="2001"/>
      <sheetName val="2002"/>
      <sheetName val="YTD 12'2003"/>
      <sheetName val="YTD 06'2003"/>
      <sheetName val="YTD 03'2003"/>
      <sheetName val="YTD 09'2003"/>
      <sheetName val="EXPENSES"/>
      <sheetName val="DETAIL MIX % REPORT"/>
      <sheetName val="LBO"/>
      <sheetName val="Validation"/>
      <sheetName val="유통망계획"/>
      <sheetName val="GRN"/>
      <sheetName val="current month"/>
      <sheetName val="console"/>
      <sheetName val="Blng. Vs Coll."/>
      <sheetName val="Macrow"/>
      <sheetName val="PU_ITALY_10"/>
      <sheetName val="final_list_200510"/>
      <sheetName val="Tro_giup9"/>
      <sheetName val="Labour_Summary1"/>
      <sheetName val="PU_ITALY_11"/>
      <sheetName val="final_list_200511"/>
      <sheetName val="Tro_giup10"/>
      <sheetName val="Labour_Summary2"/>
      <sheetName val="PU_ITALY_12"/>
      <sheetName val="final_list_200512"/>
      <sheetName val="Tro_giup11"/>
      <sheetName val="Labour_Summary3"/>
      <sheetName val="CRITERIA1"/>
      <sheetName val="Design"/>
      <sheetName val="Blore"/>
      <sheetName val="Chnai"/>
      <sheetName val="Pune"/>
      <sheetName val="CoverSheet"/>
      <sheetName val="PU_ITALY_13"/>
      <sheetName val="final_list_200513"/>
      <sheetName val="Tro_giup12"/>
      <sheetName val="Labour_Summary4"/>
      <sheetName val="PU_ITALY_14"/>
      <sheetName val="final_list_200514"/>
      <sheetName val="Tro_giup13"/>
      <sheetName val="Labour_Summary5"/>
      <sheetName val="PU_ITALY_15"/>
      <sheetName val="final_list_200515"/>
      <sheetName val="Tro_giup14"/>
      <sheetName val="Labour_Summary6"/>
      <sheetName val="PU_ITALY_21"/>
      <sheetName val="final_list_200521"/>
      <sheetName val="Tro_giup20"/>
      <sheetName val="Labour_Summary12"/>
      <sheetName val="PU_ITALY_16"/>
      <sheetName val="final_list_200516"/>
      <sheetName val="Tro_giup15"/>
      <sheetName val="Labour_Summary7"/>
      <sheetName val="PU_ITALY_17"/>
      <sheetName val="final_list_200517"/>
      <sheetName val="Tro_giup16"/>
      <sheetName val="Labour_Summary8"/>
      <sheetName val="PU_ITALY_18"/>
      <sheetName val="final_list_200518"/>
      <sheetName val="Tro_giup17"/>
      <sheetName val="Labour_Summary9"/>
      <sheetName val="PU_ITALY_19"/>
      <sheetName val="final_list_200519"/>
      <sheetName val="Tro_giup18"/>
      <sheetName val="Labour_Summary10"/>
      <sheetName val="PU_ITALY_20"/>
      <sheetName val="final_list_200520"/>
      <sheetName val="Tro_giup19"/>
      <sheetName val="Labour_Summary11"/>
      <sheetName val="BP DECLINE IT"/>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refreshError="1"/>
      <sheetData sheetId="35" refreshError="1"/>
      <sheetData sheetId="36"/>
      <sheetData sheetId="37"/>
      <sheetData sheetId="38"/>
      <sheetData sheetId="39"/>
      <sheetData sheetId="40"/>
      <sheetData sheetId="4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cd"/>
      <sheetName val="ANNX_1 3ca"/>
      <sheetName val="ANNX_2 3ca"/>
      <sheetName val="ANNEX 1_2"/>
      <sheetName val="ANNEX 3"/>
      <sheetName val="ANNX 4"/>
      <sheetName val="ANNX 4_a_"/>
      <sheetName val="intangibles working"/>
      <sheetName val="_ANNEX 5_7 "/>
      <sheetName val="ANNX_"/>
      <sheetName val="ANNX 6"/>
      <sheetName val="ANNEX 8"/>
      <sheetName val="ANNEX 10"/>
      <sheetName val="ANNX11"/>
      <sheetName val="ANNEX __"/>
      <sheetName val="ANNEX 12"/>
      <sheetName val="ANNEX 9"/>
      <sheetName val="ANNEXURE 9"/>
      <sheetName val="ANNX9_PROPOSED"/>
      <sheetName val="EX_RECO"/>
      <sheetName val="LL EX RECO"/>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cd"/>
      <sheetName val="ANNX_1 3ca"/>
      <sheetName val="ANNX_2 3ca"/>
      <sheetName val="ANNEX 1_2"/>
      <sheetName val="ANNEX 3"/>
      <sheetName val="ANNX 4"/>
      <sheetName val="ANNX 4_a_"/>
      <sheetName val="intangibles working"/>
      <sheetName val="_ANNEX 5_7 "/>
      <sheetName val="ANNX_"/>
      <sheetName val="ANNX 6"/>
      <sheetName val="ANNEX 8"/>
      <sheetName val="ANNEX 10"/>
      <sheetName val="ANNX11"/>
      <sheetName val="ANNEX __"/>
      <sheetName val="ANNEX 12"/>
      <sheetName val="ANNEX 9"/>
      <sheetName val="ANNX9_"/>
      <sheetName val="EX_RECO"/>
      <sheetName val="LL EX RECO"/>
      <sheetName val="Equiv. Lengths #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exure - II"/>
      <sheetName val="Annexure I"/>
      <sheetName val="1"/>
      <sheetName val="2A"/>
      <sheetName val="2B"/>
      <sheetName val="3A"/>
      <sheetName val="3B"/>
      <sheetName val="4"/>
      <sheetName val="5"/>
      <sheetName val="6A"/>
      <sheetName val="6B"/>
      <sheetName val="7"/>
      <sheetName val="8A"/>
      <sheetName val="8B"/>
      <sheetName val="9"/>
      <sheetName val="10 final"/>
      <sheetName val="-10- to be deleted"/>
      <sheetName val="11A "/>
      <sheetName val="11B "/>
      <sheetName val="RATIOS"/>
      <sheetName val="5a not to be consider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BANCO ALUMINIUM LTD.</v>
          </cell>
        </row>
        <row r="3">
          <cell r="A3" t="str">
            <v>A.Y.2011-12</v>
          </cell>
        </row>
        <row r="4">
          <cell r="A4" t="str">
            <v>Clause 24(b)</v>
          </cell>
        </row>
        <row r="6">
          <cell r="A6" t="str">
            <v>Annexure - 8B</v>
          </cell>
        </row>
        <row r="9">
          <cell r="A9" t="str">
            <v>Details Of Loans Or Deposits Repaid During The Year Exceeding Rs. 20,000</v>
          </cell>
        </row>
        <row r="10">
          <cell r="A10" t="str">
            <v>Sr. No.</v>
          </cell>
          <cell r="B10" t="str">
            <v>Name and Address of the Payee</v>
          </cell>
          <cell r="C10" t="str">
            <v>PAN of the Payee</v>
          </cell>
          <cell r="D10" t="str">
            <v>Amount of Repayment</v>
          </cell>
          <cell r="E10" t="str">
            <v>Whether the loan or deposit was squared up during the year</v>
          </cell>
          <cell r="F10" t="str">
            <v>Maximum amount outstanding at any time during the previous year</v>
          </cell>
          <cell r="G10" t="str">
            <v>Whether the repayment was made otherwise than by an account payee cheque or an account payee draft, if yes, give details</v>
          </cell>
        </row>
        <row r="11">
          <cell r="A11">
            <v>1</v>
          </cell>
          <cell r="B11">
            <v>2</v>
          </cell>
          <cell r="C11">
            <v>3</v>
          </cell>
          <cell r="D11">
            <v>4</v>
          </cell>
          <cell r="E11">
            <v>5</v>
          </cell>
          <cell r="F11">
            <v>6</v>
          </cell>
          <cell r="G11">
            <v>7</v>
          </cell>
        </row>
        <row r="12">
          <cell r="A12">
            <v>1</v>
          </cell>
          <cell r="B12" t="str">
            <v>Sameer K Patel</v>
          </cell>
          <cell r="C12" t="str">
            <v>ACXPP5118R</v>
          </cell>
          <cell r="D12">
            <v>7000000</v>
          </cell>
          <cell r="E12" t="str">
            <v>No</v>
          </cell>
          <cell r="F12">
            <v>21800000</v>
          </cell>
          <cell r="G12" t="str">
            <v>See Note in Clause 24(b)(iv) of 3CD</v>
          </cell>
        </row>
        <row r="13">
          <cell r="B13" t="str">
            <v>52, Urmi Society,</v>
          </cell>
        </row>
        <row r="14">
          <cell r="B14" t="str">
            <v>Productivity Road,</v>
          </cell>
        </row>
        <row r="15">
          <cell r="B15" t="str">
            <v>Vadodara</v>
          </cell>
        </row>
        <row r="17">
          <cell r="A17">
            <v>2</v>
          </cell>
          <cell r="B17" t="str">
            <v>Hasumati K Patel</v>
          </cell>
          <cell r="C17" t="str">
            <v>ACQPP7710C</v>
          </cell>
          <cell r="D17">
            <v>2500000</v>
          </cell>
          <cell r="E17" t="str">
            <v>No</v>
          </cell>
          <cell r="F17">
            <v>7500000</v>
          </cell>
          <cell r="G17" t="str">
            <v>See Note in Clause 24(b)(iv) of 3CD</v>
          </cell>
        </row>
        <row r="18">
          <cell r="B18" t="str">
            <v>58, Alkapuri,</v>
          </cell>
        </row>
        <row r="19">
          <cell r="B19" t="str">
            <v>Vadodara</v>
          </cell>
        </row>
        <row r="21">
          <cell r="A21">
            <v>3</v>
          </cell>
          <cell r="B21" t="str">
            <v>Gasket &amp; Radiator Distributors</v>
          </cell>
          <cell r="C21" t="str">
            <v>AACFG1586H</v>
          </cell>
          <cell r="D21">
            <v>2000000</v>
          </cell>
          <cell r="E21" t="str">
            <v>No</v>
          </cell>
          <cell r="F21">
            <v>7700000</v>
          </cell>
          <cell r="G21" t="str">
            <v>See Note in Clause 24(b)(iv) of 3CD</v>
          </cell>
        </row>
        <row r="22">
          <cell r="B22" t="str">
            <v xml:space="preserve">C/o.BANCO PRODCUTS </v>
          </cell>
        </row>
        <row r="23">
          <cell r="B23" t="str">
            <v>AT:Bil,Banco Compounds</v>
          </cell>
        </row>
        <row r="24">
          <cell r="B24" t="str">
            <v>Bhaii Rly.station,Vadodara.</v>
          </cell>
        </row>
        <row r="25">
          <cell r="A25" t="str">
            <v>Note: The transactions related to acceptance or repayment of Caution Money Deposit are not covered in the above Annexure.</v>
          </cell>
        </row>
      </sheetData>
      <sheetData sheetId="14"/>
      <sheetData sheetId="15"/>
      <sheetData sheetId="16"/>
      <sheetData sheetId="17"/>
      <sheetData sheetId="18"/>
      <sheetData sheetId="19"/>
      <sheetData sheetId="20"/>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nding Transaction"/>
      <sheetName val="MTM"/>
      <sheetName val="Derivative ( P &amp; L ) Detailed"/>
      <sheetName val="Derivative ( P &amp; L ) Summary"/>
      <sheetName val="Derivative _ P _ L _ Detailed"/>
      <sheetName val="Derivative _ P _ L _ Summary"/>
      <sheetName val="chiet tinh"/>
      <sheetName val="Sheet1"/>
      <sheetName val="Pr.-hist."/>
      <sheetName val="Pending_Transaction"/>
      <sheetName val="Derivative_(_P_&amp;_L_)_Detailed"/>
      <sheetName val="Derivative_(_P_&amp;_L_)_Summary"/>
      <sheetName val="Derivative___P___L___Detailed"/>
      <sheetName val="Derivative___P___L___Summary"/>
      <sheetName val="chiet_tinh"/>
    </sheetNames>
    <sheetDataSet>
      <sheetData sheetId="0" refreshError="1"/>
      <sheetData sheetId="1"/>
      <sheetData sheetId="2" refreshError="1"/>
      <sheetData sheetId="3"/>
      <sheetData sheetId="4"/>
      <sheetData sheetId="5"/>
      <sheetData sheetId="6" refreshError="1"/>
      <sheetData sheetId="7" refreshError="1"/>
      <sheetData sheetId="8" refreshError="1"/>
      <sheetData sheetId="9">
        <row r="1">
          <cell r="A1" t="str">
            <v>Statement of Pending Derivative Transactions</v>
          </cell>
        </row>
      </sheetData>
      <sheetData sheetId="10">
        <row r="1">
          <cell r="A1" t="str">
            <v>Script Wise Profitability Statement of Derivative Transactions</v>
          </cell>
        </row>
      </sheetData>
      <sheetData sheetId="11"/>
      <sheetData sheetId="12"/>
      <sheetData sheetId="13"/>
      <sheetData sheetId="14"/>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b"/>
      <sheetName val="6c"/>
      <sheetName val="Data verkoop"/>
      <sheetName val="Klanten"/>
      <sheetName val="Artgroepen"/>
      <sheetName val="ValPerDoel"/>
      <sheetName val="Blad1"/>
      <sheetName val="Blad2"/>
    </sheetNames>
    <sheetDataSet>
      <sheetData sheetId="0"/>
      <sheetData sheetId="1"/>
      <sheetData sheetId="2"/>
      <sheetData sheetId="3"/>
      <sheetData sheetId="4"/>
      <sheetData sheetId="5"/>
      <sheetData sheetId="6"/>
      <sheetData sheetId="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b"/>
      <sheetName val="6c"/>
      <sheetName val="Data verkoop"/>
      <sheetName val="Klanten"/>
      <sheetName val="Artgroepen"/>
      <sheetName val="ValPerDoel"/>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J79"/>
  <sheetViews>
    <sheetView showGridLines="0" tabSelected="1" topLeftCell="A69" zoomScaleNormal="100" zoomScaleSheetLayoutView="100" workbookViewId="0">
      <selection activeCell="A80" sqref="A80"/>
    </sheetView>
  </sheetViews>
  <sheetFormatPr defaultRowHeight="14.5"/>
  <cols>
    <col min="1" max="1" width="3.1796875" style="2" customWidth="1"/>
    <col min="2" max="2" width="74" style="2" customWidth="1"/>
    <col min="3" max="3" width="17.7265625" style="60" customWidth="1"/>
    <col min="4" max="4" width="17.7265625" style="344" customWidth="1"/>
    <col min="5" max="5" width="17.7265625" style="2" customWidth="1"/>
    <col min="6" max="6" width="25" style="2" bestFit="1" customWidth="1"/>
    <col min="7" max="7" width="11.26953125" style="2" bestFit="1" customWidth="1"/>
    <col min="8" max="8" width="12.54296875" style="2" bestFit="1" customWidth="1"/>
    <col min="9" max="257" width="9.1796875" style="2"/>
    <col min="258" max="258" width="3.54296875" style="2" customWidth="1"/>
    <col min="259" max="259" width="53" style="2" customWidth="1"/>
    <col min="260" max="260" width="21.54296875" style="2" bestFit="1" customWidth="1"/>
    <col min="261" max="513" width="9.1796875" style="2"/>
    <col min="514" max="514" width="3.54296875" style="2" customWidth="1"/>
    <col min="515" max="515" width="53" style="2" customWidth="1"/>
    <col min="516" max="516" width="21.54296875" style="2" bestFit="1" customWidth="1"/>
    <col min="517" max="769" width="9.1796875" style="2"/>
    <col min="770" max="770" width="3.54296875" style="2" customWidth="1"/>
    <col min="771" max="771" width="53" style="2" customWidth="1"/>
    <col min="772" max="772" width="21.54296875" style="2" bestFit="1" customWidth="1"/>
    <col min="773" max="1025" width="9.1796875" style="2"/>
    <col min="1026" max="1026" width="3.54296875" style="2" customWidth="1"/>
    <col min="1027" max="1027" width="53" style="2" customWidth="1"/>
    <col min="1028" max="1028" width="21.54296875" style="2" bestFit="1" customWidth="1"/>
    <col min="1029" max="1281" width="9.1796875" style="2"/>
    <col min="1282" max="1282" width="3.54296875" style="2" customWidth="1"/>
    <col min="1283" max="1283" width="53" style="2" customWidth="1"/>
    <col min="1284" max="1284" width="21.54296875" style="2" bestFit="1" customWidth="1"/>
    <col min="1285" max="1537" width="9.1796875" style="2"/>
    <col min="1538" max="1538" width="3.54296875" style="2" customWidth="1"/>
    <col min="1539" max="1539" width="53" style="2" customWidth="1"/>
    <col min="1540" max="1540" width="21.54296875" style="2" bestFit="1" customWidth="1"/>
    <col min="1541" max="1793" width="9.1796875" style="2"/>
    <col min="1794" max="1794" width="3.54296875" style="2" customWidth="1"/>
    <col min="1795" max="1795" width="53" style="2" customWidth="1"/>
    <col min="1796" max="1796" width="21.54296875" style="2" bestFit="1" customWidth="1"/>
    <col min="1797" max="2049" width="9.1796875" style="2"/>
    <col min="2050" max="2050" width="3.54296875" style="2" customWidth="1"/>
    <col min="2051" max="2051" width="53" style="2" customWidth="1"/>
    <col min="2052" max="2052" width="21.54296875" style="2" bestFit="1" customWidth="1"/>
    <col min="2053" max="2305" width="9.1796875" style="2"/>
    <col min="2306" max="2306" width="3.54296875" style="2" customWidth="1"/>
    <col min="2307" max="2307" width="53" style="2" customWidth="1"/>
    <col min="2308" max="2308" width="21.54296875" style="2" bestFit="1" customWidth="1"/>
    <col min="2309" max="2561" width="9.1796875" style="2"/>
    <col min="2562" max="2562" width="3.54296875" style="2" customWidth="1"/>
    <col min="2563" max="2563" width="53" style="2" customWidth="1"/>
    <col min="2564" max="2564" width="21.54296875" style="2" bestFit="1" customWidth="1"/>
    <col min="2565" max="2817" width="9.1796875" style="2"/>
    <col min="2818" max="2818" width="3.54296875" style="2" customWidth="1"/>
    <col min="2819" max="2819" width="53" style="2" customWidth="1"/>
    <col min="2820" max="2820" width="21.54296875" style="2" bestFit="1" customWidth="1"/>
    <col min="2821" max="3073" width="9.1796875" style="2"/>
    <col min="3074" max="3074" width="3.54296875" style="2" customWidth="1"/>
    <col min="3075" max="3075" width="53" style="2" customWidth="1"/>
    <col min="3076" max="3076" width="21.54296875" style="2" bestFit="1" customWidth="1"/>
    <col min="3077" max="3329" width="9.1796875" style="2"/>
    <col min="3330" max="3330" width="3.54296875" style="2" customWidth="1"/>
    <col min="3331" max="3331" width="53" style="2" customWidth="1"/>
    <col min="3332" max="3332" width="21.54296875" style="2" bestFit="1" customWidth="1"/>
    <col min="3333" max="3585" width="9.1796875" style="2"/>
    <col min="3586" max="3586" width="3.54296875" style="2" customWidth="1"/>
    <col min="3587" max="3587" width="53" style="2" customWidth="1"/>
    <col min="3588" max="3588" width="21.54296875" style="2" bestFit="1" customWidth="1"/>
    <col min="3589" max="3841" width="9.1796875" style="2"/>
    <col min="3842" max="3842" width="3.54296875" style="2" customWidth="1"/>
    <col min="3843" max="3843" width="53" style="2" customWidth="1"/>
    <col min="3844" max="3844" width="21.54296875" style="2" bestFit="1" customWidth="1"/>
    <col min="3845" max="4097" width="9.1796875" style="2"/>
    <col min="4098" max="4098" width="3.54296875" style="2" customWidth="1"/>
    <col min="4099" max="4099" width="53" style="2" customWidth="1"/>
    <col min="4100" max="4100" width="21.54296875" style="2" bestFit="1" customWidth="1"/>
    <col min="4101" max="4353" width="9.1796875" style="2"/>
    <col min="4354" max="4354" width="3.54296875" style="2" customWidth="1"/>
    <col min="4355" max="4355" width="53" style="2" customWidth="1"/>
    <col min="4356" max="4356" width="21.54296875" style="2" bestFit="1" customWidth="1"/>
    <col min="4357" max="4609" width="9.1796875" style="2"/>
    <col min="4610" max="4610" width="3.54296875" style="2" customWidth="1"/>
    <col min="4611" max="4611" width="53" style="2" customWidth="1"/>
    <col min="4612" max="4612" width="21.54296875" style="2" bestFit="1" customWidth="1"/>
    <col min="4613" max="4865" width="9.1796875" style="2"/>
    <col min="4866" max="4866" width="3.54296875" style="2" customWidth="1"/>
    <col min="4867" max="4867" width="53" style="2" customWidth="1"/>
    <col min="4868" max="4868" width="21.54296875" style="2" bestFit="1" customWidth="1"/>
    <col min="4869" max="5121" width="9.1796875" style="2"/>
    <col min="5122" max="5122" width="3.54296875" style="2" customWidth="1"/>
    <col min="5123" max="5123" width="53" style="2" customWidth="1"/>
    <col min="5124" max="5124" width="21.54296875" style="2" bestFit="1" customWidth="1"/>
    <col min="5125" max="5377" width="9.1796875" style="2"/>
    <col min="5378" max="5378" width="3.54296875" style="2" customWidth="1"/>
    <col min="5379" max="5379" width="53" style="2" customWidth="1"/>
    <col min="5380" max="5380" width="21.54296875" style="2" bestFit="1" customWidth="1"/>
    <col min="5381" max="5633" width="9.1796875" style="2"/>
    <col min="5634" max="5634" width="3.54296875" style="2" customWidth="1"/>
    <col min="5635" max="5635" width="53" style="2" customWidth="1"/>
    <col min="5636" max="5636" width="21.54296875" style="2" bestFit="1" customWidth="1"/>
    <col min="5637" max="5889" width="9.1796875" style="2"/>
    <col min="5890" max="5890" width="3.54296875" style="2" customWidth="1"/>
    <col min="5891" max="5891" width="53" style="2" customWidth="1"/>
    <col min="5892" max="5892" width="21.54296875" style="2" bestFit="1" customWidth="1"/>
    <col min="5893" max="6145" width="9.1796875" style="2"/>
    <col min="6146" max="6146" width="3.54296875" style="2" customWidth="1"/>
    <col min="6147" max="6147" width="53" style="2" customWidth="1"/>
    <col min="6148" max="6148" width="21.54296875" style="2" bestFit="1" customWidth="1"/>
    <col min="6149" max="6401" width="9.1796875" style="2"/>
    <col min="6402" max="6402" width="3.54296875" style="2" customWidth="1"/>
    <col min="6403" max="6403" width="53" style="2" customWidth="1"/>
    <col min="6404" max="6404" width="21.54296875" style="2" bestFit="1" customWidth="1"/>
    <col min="6405" max="6657" width="9.1796875" style="2"/>
    <col min="6658" max="6658" width="3.54296875" style="2" customWidth="1"/>
    <col min="6659" max="6659" width="53" style="2" customWidth="1"/>
    <col min="6660" max="6660" width="21.54296875" style="2" bestFit="1" customWidth="1"/>
    <col min="6661" max="6913" width="9.1796875" style="2"/>
    <col min="6914" max="6914" width="3.54296875" style="2" customWidth="1"/>
    <col min="6915" max="6915" width="53" style="2" customWidth="1"/>
    <col min="6916" max="6916" width="21.54296875" style="2" bestFit="1" customWidth="1"/>
    <col min="6917" max="7169" width="9.1796875" style="2"/>
    <col min="7170" max="7170" width="3.54296875" style="2" customWidth="1"/>
    <col min="7171" max="7171" width="53" style="2" customWidth="1"/>
    <col min="7172" max="7172" width="21.54296875" style="2" bestFit="1" customWidth="1"/>
    <col min="7173" max="7425" width="9.1796875" style="2"/>
    <col min="7426" max="7426" width="3.54296875" style="2" customWidth="1"/>
    <col min="7427" max="7427" width="53" style="2" customWidth="1"/>
    <col min="7428" max="7428" width="21.54296875" style="2" bestFit="1" customWidth="1"/>
    <col min="7429" max="7681" width="9.1796875" style="2"/>
    <col min="7682" max="7682" width="3.54296875" style="2" customWidth="1"/>
    <col min="7683" max="7683" width="53" style="2" customWidth="1"/>
    <col min="7684" max="7684" width="21.54296875" style="2" bestFit="1" customWidth="1"/>
    <col min="7685" max="7937" width="9.1796875" style="2"/>
    <col min="7938" max="7938" width="3.54296875" style="2" customWidth="1"/>
    <col min="7939" max="7939" width="53" style="2" customWidth="1"/>
    <col min="7940" max="7940" width="21.54296875" style="2" bestFit="1" customWidth="1"/>
    <col min="7941" max="8193" width="9.1796875" style="2"/>
    <col min="8194" max="8194" width="3.54296875" style="2" customWidth="1"/>
    <col min="8195" max="8195" width="53" style="2" customWidth="1"/>
    <col min="8196" max="8196" width="21.54296875" style="2" bestFit="1" customWidth="1"/>
    <col min="8197" max="8449" width="9.1796875" style="2"/>
    <col min="8450" max="8450" width="3.54296875" style="2" customWidth="1"/>
    <col min="8451" max="8451" width="53" style="2" customWidth="1"/>
    <col min="8452" max="8452" width="21.54296875" style="2" bestFit="1" customWidth="1"/>
    <col min="8453" max="8705" width="9.1796875" style="2"/>
    <col min="8706" max="8706" width="3.54296875" style="2" customWidth="1"/>
    <col min="8707" max="8707" width="53" style="2" customWidth="1"/>
    <col min="8708" max="8708" width="21.54296875" style="2" bestFit="1" customWidth="1"/>
    <col min="8709" max="8961" width="9.1796875" style="2"/>
    <col min="8962" max="8962" width="3.54296875" style="2" customWidth="1"/>
    <col min="8963" max="8963" width="53" style="2" customWidth="1"/>
    <col min="8964" max="8964" width="21.54296875" style="2" bestFit="1" customWidth="1"/>
    <col min="8965" max="9217" width="9.1796875" style="2"/>
    <col min="9218" max="9218" width="3.54296875" style="2" customWidth="1"/>
    <col min="9219" max="9219" width="53" style="2" customWidth="1"/>
    <col min="9220" max="9220" width="21.54296875" style="2" bestFit="1" customWidth="1"/>
    <col min="9221" max="9473" width="9.1796875" style="2"/>
    <col min="9474" max="9474" width="3.54296875" style="2" customWidth="1"/>
    <col min="9475" max="9475" width="53" style="2" customWidth="1"/>
    <col min="9476" max="9476" width="21.54296875" style="2" bestFit="1" customWidth="1"/>
    <col min="9477" max="9729" width="9.1796875" style="2"/>
    <col min="9730" max="9730" width="3.54296875" style="2" customWidth="1"/>
    <col min="9731" max="9731" width="53" style="2" customWidth="1"/>
    <col min="9732" max="9732" width="21.54296875" style="2" bestFit="1" customWidth="1"/>
    <col min="9733" max="9985" width="9.1796875" style="2"/>
    <col min="9986" max="9986" width="3.54296875" style="2" customWidth="1"/>
    <col min="9987" max="9987" width="53" style="2" customWidth="1"/>
    <col min="9988" max="9988" width="21.54296875" style="2" bestFit="1" customWidth="1"/>
    <col min="9989" max="10241" width="9.1796875" style="2"/>
    <col min="10242" max="10242" width="3.54296875" style="2" customWidth="1"/>
    <col min="10243" max="10243" width="53" style="2" customWidth="1"/>
    <col min="10244" max="10244" width="21.54296875" style="2" bestFit="1" customWidth="1"/>
    <col min="10245" max="10497" width="9.1796875" style="2"/>
    <col min="10498" max="10498" width="3.54296875" style="2" customWidth="1"/>
    <col min="10499" max="10499" width="53" style="2" customWidth="1"/>
    <col min="10500" max="10500" width="21.54296875" style="2" bestFit="1" customWidth="1"/>
    <col min="10501" max="10753" width="9.1796875" style="2"/>
    <col min="10754" max="10754" width="3.54296875" style="2" customWidth="1"/>
    <col min="10755" max="10755" width="53" style="2" customWidth="1"/>
    <col min="10756" max="10756" width="21.54296875" style="2" bestFit="1" customWidth="1"/>
    <col min="10757" max="11009" width="9.1796875" style="2"/>
    <col min="11010" max="11010" width="3.54296875" style="2" customWidth="1"/>
    <col min="11011" max="11011" width="53" style="2" customWidth="1"/>
    <col min="11012" max="11012" width="21.54296875" style="2" bestFit="1" customWidth="1"/>
    <col min="11013" max="11265" width="9.1796875" style="2"/>
    <col min="11266" max="11266" width="3.54296875" style="2" customWidth="1"/>
    <col min="11267" max="11267" width="53" style="2" customWidth="1"/>
    <col min="11268" max="11268" width="21.54296875" style="2" bestFit="1" customWidth="1"/>
    <col min="11269" max="11521" width="9.1796875" style="2"/>
    <col min="11522" max="11522" width="3.54296875" style="2" customWidth="1"/>
    <col min="11523" max="11523" width="53" style="2" customWidth="1"/>
    <col min="11524" max="11524" width="21.54296875" style="2" bestFit="1" customWidth="1"/>
    <col min="11525" max="11777" width="9.1796875" style="2"/>
    <col min="11778" max="11778" width="3.54296875" style="2" customWidth="1"/>
    <col min="11779" max="11779" width="53" style="2" customWidth="1"/>
    <col min="11780" max="11780" width="21.54296875" style="2" bestFit="1" customWidth="1"/>
    <col min="11781" max="12033" width="9.1796875" style="2"/>
    <col min="12034" max="12034" width="3.54296875" style="2" customWidth="1"/>
    <col min="12035" max="12035" width="53" style="2" customWidth="1"/>
    <col min="12036" max="12036" width="21.54296875" style="2" bestFit="1" customWidth="1"/>
    <col min="12037" max="12289" width="9.1796875" style="2"/>
    <col min="12290" max="12290" width="3.54296875" style="2" customWidth="1"/>
    <col min="12291" max="12291" width="53" style="2" customWidth="1"/>
    <col min="12292" max="12292" width="21.54296875" style="2" bestFit="1" customWidth="1"/>
    <col min="12293" max="12545" width="9.1796875" style="2"/>
    <col min="12546" max="12546" width="3.54296875" style="2" customWidth="1"/>
    <col min="12547" max="12547" width="53" style="2" customWidth="1"/>
    <col min="12548" max="12548" width="21.54296875" style="2" bestFit="1" customWidth="1"/>
    <col min="12549" max="12801" width="9.1796875" style="2"/>
    <col min="12802" max="12802" width="3.54296875" style="2" customWidth="1"/>
    <col min="12803" max="12803" width="53" style="2" customWidth="1"/>
    <col min="12804" max="12804" width="21.54296875" style="2" bestFit="1" customWidth="1"/>
    <col min="12805" max="13057" width="9.1796875" style="2"/>
    <col min="13058" max="13058" width="3.54296875" style="2" customWidth="1"/>
    <col min="13059" max="13059" width="53" style="2" customWidth="1"/>
    <col min="13060" max="13060" width="21.54296875" style="2" bestFit="1" customWidth="1"/>
    <col min="13061" max="13313" width="9.1796875" style="2"/>
    <col min="13314" max="13314" width="3.54296875" style="2" customWidth="1"/>
    <col min="13315" max="13315" width="53" style="2" customWidth="1"/>
    <col min="13316" max="13316" width="21.54296875" style="2" bestFit="1" customWidth="1"/>
    <col min="13317" max="13569" width="9.1796875" style="2"/>
    <col min="13570" max="13570" width="3.54296875" style="2" customWidth="1"/>
    <col min="13571" max="13571" width="53" style="2" customWidth="1"/>
    <col min="13572" max="13572" width="21.54296875" style="2" bestFit="1" customWidth="1"/>
    <col min="13573" max="13825" width="9.1796875" style="2"/>
    <col min="13826" max="13826" width="3.54296875" style="2" customWidth="1"/>
    <col min="13827" max="13827" width="53" style="2" customWidth="1"/>
    <col min="13828" max="13828" width="21.54296875" style="2" bestFit="1" customWidth="1"/>
    <col min="13829" max="14081" width="9.1796875" style="2"/>
    <col min="14082" max="14082" width="3.54296875" style="2" customWidth="1"/>
    <col min="14083" max="14083" width="53" style="2" customWidth="1"/>
    <col min="14084" max="14084" width="21.54296875" style="2" bestFit="1" customWidth="1"/>
    <col min="14085" max="14337" width="9.1796875" style="2"/>
    <col min="14338" max="14338" width="3.54296875" style="2" customWidth="1"/>
    <col min="14339" max="14339" width="53" style="2" customWidth="1"/>
    <col min="14340" max="14340" width="21.54296875" style="2" bestFit="1" customWidth="1"/>
    <col min="14341" max="14593" width="9.1796875" style="2"/>
    <col min="14594" max="14594" width="3.54296875" style="2" customWidth="1"/>
    <col min="14595" max="14595" width="53" style="2" customWidth="1"/>
    <col min="14596" max="14596" width="21.54296875" style="2" bestFit="1" customWidth="1"/>
    <col min="14597" max="14849" width="9.1796875" style="2"/>
    <col min="14850" max="14850" width="3.54296875" style="2" customWidth="1"/>
    <col min="14851" max="14851" width="53" style="2" customWidth="1"/>
    <col min="14852" max="14852" width="21.54296875" style="2" bestFit="1" customWidth="1"/>
    <col min="14853" max="15105" width="9.1796875" style="2"/>
    <col min="15106" max="15106" width="3.54296875" style="2" customWidth="1"/>
    <col min="15107" max="15107" width="53" style="2" customWidth="1"/>
    <col min="15108" max="15108" width="21.54296875" style="2" bestFit="1" customWidth="1"/>
    <col min="15109" max="15361" width="9.1796875" style="2"/>
    <col min="15362" max="15362" width="3.54296875" style="2" customWidth="1"/>
    <col min="15363" max="15363" width="53" style="2" customWidth="1"/>
    <col min="15364" max="15364" width="21.54296875" style="2" bestFit="1" customWidth="1"/>
    <col min="15365" max="15617" width="9.1796875" style="2"/>
    <col min="15618" max="15618" width="3.54296875" style="2" customWidth="1"/>
    <col min="15619" max="15619" width="53" style="2" customWidth="1"/>
    <col min="15620" max="15620" width="21.54296875" style="2" bestFit="1" customWidth="1"/>
    <col min="15621" max="15873" width="9.1796875" style="2"/>
    <col min="15874" max="15874" width="3.54296875" style="2" customWidth="1"/>
    <col min="15875" max="15875" width="53" style="2" customWidth="1"/>
    <col min="15876" max="15876" width="21.54296875" style="2" bestFit="1" customWidth="1"/>
    <col min="15877" max="16129" width="9.1796875" style="2"/>
    <col min="16130" max="16130" width="3.54296875" style="2" customWidth="1"/>
    <col min="16131" max="16131" width="53" style="2" customWidth="1"/>
    <col min="16132" max="16132" width="21.54296875" style="2" bestFit="1" customWidth="1"/>
    <col min="16133" max="16384" width="9.1796875" style="2"/>
  </cols>
  <sheetData>
    <row r="1" spans="1:10" s="347" customFormat="1">
      <c r="A1" s="352" t="s">
        <v>133</v>
      </c>
      <c r="B1" s="353"/>
      <c r="C1" s="354"/>
      <c r="D1" s="355"/>
      <c r="I1" s="348"/>
      <c r="J1" s="349"/>
    </row>
    <row r="2" spans="1:10" s="347" customFormat="1" ht="16.5">
      <c r="A2" s="356" t="s">
        <v>198</v>
      </c>
      <c r="B2" s="357"/>
      <c r="C2" s="358"/>
      <c r="D2" s="359" t="s">
        <v>488</v>
      </c>
      <c r="E2" s="350"/>
    </row>
    <row r="3" spans="1:10" s="347" customFormat="1" ht="31.5" customHeight="1">
      <c r="A3" s="390" t="s">
        <v>0</v>
      </c>
      <c r="B3" s="391"/>
      <c r="C3" s="360" t="s">
        <v>199</v>
      </c>
      <c r="D3" s="361" t="s">
        <v>200</v>
      </c>
      <c r="E3" s="351"/>
      <c r="F3" s="347" t="s">
        <v>19</v>
      </c>
      <c r="I3" s="349"/>
    </row>
    <row r="4" spans="1:10">
      <c r="A4" s="64" t="s">
        <v>1</v>
      </c>
      <c r="B4" s="65" t="s">
        <v>2</v>
      </c>
      <c r="C4" s="18"/>
      <c r="D4" s="19"/>
      <c r="E4" s="6"/>
    </row>
    <row r="5" spans="1:10">
      <c r="A5" s="66"/>
      <c r="B5" s="67" t="s">
        <v>35</v>
      </c>
      <c r="C5" s="20">
        <f>'Profit &amp; Loss'!D22</f>
        <v>54713785.010891676</v>
      </c>
      <c r="D5" s="336">
        <f>'Profit &amp; Loss'!E22</f>
        <v>50967072.743775129</v>
      </c>
      <c r="E5" s="55"/>
      <c r="F5" s="2" t="s">
        <v>17</v>
      </c>
    </row>
    <row r="6" spans="1:10">
      <c r="A6" s="66"/>
      <c r="B6" s="68"/>
      <c r="C6" s="16"/>
      <c r="D6" s="22"/>
      <c r="E6" s="8"/>
    </row>
    <row r="7" spans="1:10">
      <c r="A7" s="66"/>
      <c r="B7" s="69" t="s">
        <v>18</v>
      </c>
      <c r="C7" s="23"/>
      <c r="D7" s="24"/>
      <c r="E7" s="56"/>
    </row>
    <row r="8" spans="1:10" ht="29.25" customHeight="1">
      <c r="A8" s="66"/>
      <c r="B8" s="70" t="s">
        <v>175</v>
      </c>
      <c r="C8" s="25">
        <f>'Profit &amp; Loss'!D19</f>
        <v>10002428.514650438</v>
      </c>
      <c r="D8" s="27">
        <f>'Profit &amp; Loss'!E19</f>
        <v>8258678.4586423635</v>
      </c>
      <c r="E8" s="55" t="s">
        <v>71</v>
      </c>
      <c r="F8" s="2" t="s">
        <v>17</v>
      </c>
      <c r="G8" s="5"/>
    </row>
    <row r="9" spans="1:10">
      <c r="A9" s="66"/>
      <c r="B9" s="70" t="s">
        <v>23</v>
      </c>
      <c r="C9" s="25">
        <f>-'Notes '!F207</f>
        <v>-250000</v>
      </c>
      <c r="D9" s="26">
        <v>0</v>
      </c>
      <c r="E9" s="55" t="s">
        <v>201</v>
      </c>
      <c r="F9" s="9" t="s">
        <v>182</v>
      </c>
      <c r="G9" s="5"/>
    </row>
    <row r="10" spans="1:10">
      <c r="A10" s="66"/>
      <c r="B10" s="70" t="s">
        <v>3</v>
      </c>
      <c r="C10" s="25">
        <f>-('Notes '!F198+'Notes '!F199+'Notes '!F200+'Notes '!F201)</f>
        <v>-4839942.6500000004</v>
      </c>
      <c r="D10" s="27">
        <f>-('Notes '!G198+'Notes '!G199+'Notes '!G200+'Notes '!G201)</f>
        <v>-5615945.9400000004</v>
      </c>
      <c r="E10" s="55" t="s">
        <v>201</v>
      </c>
      <c r="F10" s="2" t="s">
        <v>103</v>
      </c>
      <c r="G10" s="5"/>
    </row>
    <row r="11" spans="1:10">
      <c r="A11" s="66"/>
      <c r="B11" s="71" t="s">
        <v>22</v>
      </c>
      <c r="C11" s="25">
        <f>'Notes '!F272</f>
        <v>12722963.673424626</v>
      </c>
      <c r="D11" s="27">
        <f>'Notes '!G272</f>
        <v>11938926.943150684</v>
      </c>
      <c r="E11" s="55" t="s">
        <v>71</v>
      </c>
      <c r="F11" s="2" t="s">
        <v>103</v>
      </c>
      <c r="G11" s="5"/>
    </row>
    <row r="12" spans="1:10">
      <c r="A12" s="66"/>
      <c r="B12" s="70" t="s">
        <v>135</v>
      </c>
      <c r="C12" s="25">
        <v>0</v>
      </c>
      <c r="D12" s="27">
        <v>0</v>
      </c>
      <c r="E12" s="55" t="s">
        <v>71</v>
      </c>
      <c r="F12" s="2" t="s">
        <v>134</v>
      </c>
      <c r="G12" s="5"/>
    </row>
    <row r="13" spans="1:10">
      <c r="A13" s="66"/>
      <c r="B13" s="70" t="s">
        <v>34</v>
      </c>
      <c r="C13" s="25">
        <v>0</v>
      </c>
      <c r="D13" s="27">
        <v>0</v>
      </c>
      <c r="E13" s="55" t="s">
        <v>71</v>
      </c>
      <c r="F13" s="9" t="s">
        <v>183</v>
      </c>
      <c r="G13" s="5"/>
    </row>
    <row r="14" spans="1:10">
      <c r="A14" s="66"/>
      <c r="B14" s="70" t="s">
        <v>170</v>
      </c>
      <c r="C14" s="25">
        <v>0</v>
      </c>
      <c r="D14" s="26">
        <v>0</v>
      </c>
      <c r="E14" s="55" t="s">
        <v>71</v>
      </c>
      <c r="F14" s="9" t="s">
        <v>182</v>
      </c>
      <c r="G14" s="5"/>
    </row>
    <row r="15" spans="1:10">
      <c r="A15" s="66"/>
      <c r="B15" s="70" t="s">
        <v>50</v>
      </c>
      <c r="C15" s="28">
        <f>'Notes '!F285</f>
        <v>946391.66</v>
      </c>
      <c r="D15" s="337">
        <f>'Notes '!G285</f>
        <v>1149434.56</v>
      </c>
      <c r="E15" s="55" t="s">
        <v>71</v>
      </c>
      <c r="F15" s="9" t="s">
        <v>182</v>
      </c>
    </row>
    <row r="16" spans="1:10">
      <c r="A16" s="66"/>
      <c r="B16" s="70" t="s">
        <v>51</v>
      </c>
      <c r="C16" s="25">
        <f>-'Notes '!F211</f>
        <v>-129557.16</v>
      </c>
      <c r="D16" s="27">
        <f>-'Notes '!G211</f>
        <v>-1076394.3500000001</v>
      </c>
      <c r="E16" s="55" t="s">
        <v>201</v>
      </c>
      <c r="F16" s="9" t="s">
        <v>182</v>
      </c>
    </row>
    <row r="17" spans="1:6">
      <c r="A17" s="66"/>
      <c r="B17" s="70" t="s">
        <v>25</v>
      </c>
      <c r="C17" s="25">
        <v>0</v>
      </c>
      <c r="D17" s="26">
        <v>0</v>
      </c>
      <c r="E17" s="55" t="s">
        <v>71</v>
      </c>
      <c r="F17" s="9" t="s">
        <v>182</v>
      </c>
    </row>
    <row r="18" spans="1:6">
      <c r="A18" s="66"/>
      <c r="B18" s="70" t="s">
        <v>24</v>
      </c>
      <c r="C18" s="25">
        <v>0</v>
      </c>
      <c r="D18" s="26">
        <v>0</v>
      </c>
      <c r="E18" s="55" t="s">
        <v>71</v>
      </c>
      <c r="F18" s="9" t="s">
        <v>182</v>
      </c>
    </row>
    <row r="19" spans="1:6">
      <c r="A19" s="66"/>
      <c r="B19" s="70" t="s">
        <v>171</v>
      </c>
      <c r="C19" s="25">
        <f>-'Notes '!F210</f>
        <v>-10100</v>
      </c>
      <c r="D19" s="26">
        <v>0</v>
      </c>
      <c r="E19" s="55"/>
      <c r="F19" s="9" t="s">
        <v>182</v>
      </c>
    </row>
    <row r="20" spans="1:6">
      <c r="A20" s="66"/>
      <c r="B20" s="70" t="s">
        <v>21</v>
      </c>
      <c r="C20" s="25">
        <v>0</v>
      </c>
      <c r="D20" s="26">
        <v>0</v>
      </c>
      <c r="E20" s="55"/>
      <c r="F20" s="9" t="s">
        <v>182</v>
      </c>
    </row>
    <row r="21" spans="1:6">
      <c r="A21" s="66"/>
      <c r="B21" s="72" t="s">
        <v>26</v>
      </c>
      <c r="C21" s="28">
        <f>'Workings for Cash Flows'!D10</f>
        <v>1362789.8900000001</v>
      </c>
      <c r="D21" s="337">
        <f>'Workings for Cash Flows'!F10</f>
        <v>-1777746.8100000003</v>
      </c>
      <c r="E21" s="57"/>
      <c r="F21" s="2" t="s">
        <v>27</v>
      </c>
    </row>
    <row r="22" spans="1:6">
      <c r="A22" s="66"/>
      <c r="B22" s="73" t="s">
        <v>36</v>
      </c>
      <c r="C22" s="29">
        <f>SUM(C5:C21)</f>
        <v>74518758.938966736</v>
      </c>
      <c r="D22" s="338">
        <f>SUM(D5:D21)</f>
        <v>63844025.605568178</v>
      </c>
      <c r="E22" s="58"/>
    </row>
    <row r="23" spans="1:6">
      <c r="A23" s="66"/>
      <c r="B23" s="65"/>
      <c r="C23" s="16"/>
      <c r="D23" s="22"/>
      <c r="E23" s="8"/>
    </row>
    <row r="24" spans="1:6">
      <c r="A24" s="66"/>
      <c r="B24" s="74" t="s">
        <v>37</v>
      </c>
      <c r="C24" s="30"/>
      <c r="D24" s="31"/>
      <c r="E24" s="6"/>
    </row>
    <row r="25" spans="1:6">
      <c r="A25" s="66"/>
      <c r="B25" s="71" t="s">
        <v>6</v>
      </c>
      <c r="C25" s="20">
        <f>'Workings for Cash Flows'!D17</f>
        <v>4011994.2010332271</v>
      </c>
      <c r="D25" s="336">
        <f>'Workings for Cash Flows'!F17</f>
        <v>-6915344.5875682309</v>
      </c>
      <c r="E25" s="55"/>
      <c r="F25" s="2" t="s">
        <v>46</v>
      </c>
    </row>
    <row r="26" spans="1:6">
      <c r="A26" s="66"/>
      <c r="B26" s="71" t="s">
        <v>7</v>
      </c>
      <c r="C26" s="20">
        <f>'Workings for Cash Flows'!D25</f>
        <v>73294452.577499956</v>
      </c>
      <c r="D26" s="336">
        <f>'Workings for Cash Flows'!F25</f>
        <v>-20025700.537499964</v>
      </c>
      <c r="E26" s="55"/>
      <c r="F26" s="2" t="s">
        <v>47</v>
      </c>
    </row>
    <row r="27" spans="1:6">
      <c r="A27" s="66"/>
      <c r="B27" s="71" t="s">
        <v>45</v>
      </c>
      <c r="C27" s="20">
        <f>'Workings for Cash Flows'!D42</f>
        <v>3195580.5399999917</v>
      </c>
      <c r="D27" s="336">
        <f>'Workings for Cash Flows'!F42</f>
        <v>-863855.88999999315</v>
      </c>
      <c r="E27" s="55"/>
      <c r="F27" s="2" t="s">
        <v>48</v>
      </c>
    </row>
    <row r="28" spans="1:6">
      <c r="A28" s="66"/>
      <c r="B28" s="71" t="s">
        <v>58</v>
      </c>
      <c r="C28" s="20">
        <f>'Workings for Cash Flows'!D53</f>
        <v>0</v>
      </c>
      <c r="D28" s="336">
        <f>'Workings for Cash Flows'!F53</f>
        <v>881202.99999998789</v>
      </c>
      <c r="E28" s="55"/>
      <c r="F28" s="2" t="s">
        <v>59</v>
      </c>
    </row>
    <row r="29" spans="1:6">
      <c r="A29" s="66"/>
      <c r="B29" s="74" t="s">
        <v>142</v>
      </c>
      <c r="C29" s="20"/>
      <c r="D29" s="21"/>
      <c r="E29" s="55"/>
    </row>
    <row r="30" spans="1:6">
      <c r="A30" s="66"/>
      <c r="B30" s="71" t="s">
        <v>4</v>
      </c>
      <c r="C30" s="20">
        <f>'Workings for Cash Flows'!D61</f>
        <v>-33053279.25000003</v>
      </c>
      <c r="D30" s="336">
        <f>'Workings for Cash Flows'!F61</f>
        <v>-47829830.887999997</v>
      </c>
      <c r="E30" s="55"/>
      <c r="F30" s="2" t="s">
        <v>67</v>
      </c>
    </row>
    <row r="31" spans="1:6">
      <c r="A31" s="66"/>
      <c r="B31" s="71" t="s">
        <v>5</v>
      </c>
      <c r="C31" s="20">
        <f>'Workings for Cash Flows'!D71</f>
        <v>-160652</v>
      </c>
      <c r="D31" s="336">
        <f>'Workings for Cash Flows'!F71</f>
        <v>-193560</v>
      </c>
      <c r="E31" s="55"/>
      <c r="F31" s="2" t="s">
        <v>75</v>
      </c>
    </row>
    <row r="32" spans="1:6">
      <c r="A32" s="66"/>
      <c r="B32" s="71" t="s">
        <v>82</v>
      </c>
      <c r="C32" s="20">
        <f>'Workings for Cash Flows'!D88</f>
        <v>2886053.0800000057</v>
      </c>
      <c r="D32" s="336">
        <f>'Workings for Cash Flows'!F88</f>
        <v>-25274595.070000004</v>
      </c>
      <c r="E32" s="55"/>
      <c r="F32" s="2" t="s">
        <v>83</v>
      </c>
    </row>
    <row r="33" spans="1:7" ht="15" customHeight="1">
      <c r="A33" s="66"/>
      <c r="B33" s="68" t="s">
        <v>93</v>
      </c>
      <c r="C33" s="32">
        <f>SUM(C22:C32)</f>
        <v>124692908.08749989</v>
      </c>
      <c r="D33" s="33">
        <f>SUM(D22:D32)</f>
        <v>-36377658.367500022</v>
      </c>
      <c r="E33" s="55"/>
    </row>
    <row r="34" spans="1:7">
      <c r="A34" s="66"/>
      <c r="B34" s="75" t="s">
        <v>95</v>
      </c>
      <c r="C34" s="34">
        <f>'Workings for Cash Flows'!D101</f>
        <v>-16718269.609999999</v>
      </c>
      <c r="D34" s="339">
        <f>'Workings for Cash Flows'!F101</f>
        <v>-6237803.3899999997</v>
      </c>
      <c r="E34" s="55"/>
      <c r="F34" s="2" t="s">
        <v>94</v>
      </c>
    </row>
    <row r="35" spans="1:7">
      <c r="A35" s="76"/>
      <c r="B35" s="77" t="s">
        <v>96</v>
      </c>
      <c r="C35" s="35">
        <f>SUM(C33:C34)</f>
        <v>107974638.47749989</v>
      </c>
      <c r="D35" s="36">
        <f>SUM(D33:D34)</f>
        <v>-42615461.757500023</v>
      </c>
      <c r="E35" s="55"/>
    </row>
    <row r="36" spans="1:7">
      <c r="A36" s="78" t="s">
        <v>8</v>
      </c>
      <c r="B36" s="79" t="s">
        <v>9</v>
      </c>
      <c r="C36" s="18"/>
      <c r="D36" s="19"/>
      <c r="E36" s="6"/>
    </row>
    <row r="37" spans="1:7">
      <c r="A37" s="64"/>
      <c r="B37" s="71" t="s">
        <v>172</v>
      </c>
      <c r="C37" s="37">
        <f>'Workings for Cash Flows'!D113</f>
        <v>-55820879.837500036</v>
      </c>
      <c r="D37" s="340">
        <f>'Workings for Cash Flows'!F113</f>
        <v>-21221459.674453095</v>
      </c>
      <c r="E37" s="55"/>
      <c r="F37" s="2" t="s">
        <v>102</v>
      </c>
    </row>
    <row r="38" spans="1:7">
      <c r="A38" s="64"/>
      <c r="B38" s="71" t="s">
        <v>485</v>
      </c>
      <c r="C38" s="37">
        <v>1500000</v>
      </c>
      <c r="D38" s="340">
        <v>0</v>
      </c>
      <c r="E38" s="55"/>
    </row>
    <row r="39" spans="1:7">
      <c r="A39" s="64"/>
      <c r="B39" s="71" t="s">
        <v>173</v>
      </c>
      <c r="C39" s="37">
        <v>50000</v>
      </c>
      <c r="D39" s="340">
        <v>0</v>
      </c>
      <c r="E39" s="55"/>
      <c r="F39" s="2" t="s">
        <v>174</v>
      </c>
    </row>
    <row r="40" spans="1:7">
      <c r="A40" s="64"/>
      <c r="B40" s="71" t="s">
        <v>106</v>
      </c>
      <c r="C40" s="37">
        <v>0</v>
      </c>
      <c r="D40" s="340">
        <v>0</v>
      </c>
      <c r="E40" s="55" t="s">
        <v>201</v>
      </c>
      <c r="F40" s="2" t="s">
        <v>149</v>
      </c>
    </row>
    <row r="41" spans="1:7">
      <c r="A41" s="64"/>
      <c r="B41" s="71" t="s">
        <v>107</v>
      </c>
      <c r="C41" s="37">
        <v>0</v>
      </c>
      <c r="D41" s="340">
        <v>0</v>
      </c>
      <c r="E41" s="55" t="s">
        <v>71</v>
      </c>
      <c r="F41" s="2" t="s">
        <v>150</v>
      </c>
    </row>
    <row r="42" spans="1:7">
      <c r="A42" s="64"/>
      <c r="B42" s="71" t="s">
        <v>178</v>
      </c>
      <c r="C42" s="37">
        <v>0</v>
      </c>
      <c r="D42" s="340">
        <v>0</v>
      </c>
      <c r="E42" s="55"/>
      <c r="F42" s="63" t="s">
        <v>203</v>
      </c>
    </row>
    <row r="43" spans="1:7">
      <c r="A43" s="64"/>
      <c r="B43" s="71" t="s">
        <v>179</v>
      </c>
      <c r="C43" s="37">
        <v>0</v>
      </c>
      <c r="D43" s="340">
        <v>0</v>
      </c>
      <c r="E43" s="55"/>
      <c r="F43" s="63" t="s">
        <v>204</v>
      </c>
    </row>
    <row r="44" spans="1:7">
      <c r="A44" s="64"/>
      <c r="B44" s="71" t="s">
        <v>193</v>
      </c>
      <c r="C44" s="37">
        <v>0</v>
      </c>
      <c r="D44" s="340">
        <v>0</v>
      </c>
      <c r="E44" s="55"/>
      <c r="F44" s="63" t="s">
        <v>203</v>
      </c>
    </row>
    <row r="45" spans="1:7">
      <c r="A45" s="64"/>
      <c r="B45" s="71" t="s">
        <v>194</v>
      </c>
      <c r="C45" s="37">
        <v>0</v>
      </c>
      <c r="D45" s="340">
        <v>0</v>
      </c>
      <c r="E45" s="55"/>
      <c r="F45" s="63" t="s">
        <v>204</v>
      </c>
    </row>
    <row r="46" spans="1:7">
      <c r="A46" s="66"/>
      <c r="B46" s="80" t="s">
        <v>3</v>
      </c>
      <c r="C46" s="37">
        <f>'Workings for Cash Flows'!D122</f>
        <v>4471643.2700000005</v>
      </c>
      <c r="D46" s="340">
        <f>'Workings for Cash Flows'!F122</f>
        <v>5961100.4400000004</v>
      </c>
      <c r="E46" s="55"/>
      <c r="F46" s="2" t="s">
        <v>108</v>
      </c>
      <c r="G46" s="5"/>
    </row>
    <row r="47" spans="1:7">
      <c r="A47" s="66"/>
      <c r="B47" s="80" t="s">
        <v>23</v>
      </c>
      <c r="C47" s="25">
        <f>'Workings for Cash Flows'!D161</f>
        <v>125000</v>
      </c>
      <c r="D47" s="27">
        <f>'Workings for Cash Flows'!F161</f>
        <v>0</v>
      </c>
      <c r="E47" s="55"/>
      <c r="F47" s="10" t="s">
        <v>166</v>
      </c>
      <c r="G47" s="5"/>
    </row>
    <row r="48" spans="1:7">
      <c r="A48" s="66"/>
      <c r="B48" s="80" t="s">
        <v>109</v>
      </c>
      <c r="C48" s="25">
        <f>'Workings for Cash Flows'!D127</f>
        <v>6488825.900000006</v>
      </c>
      <c r="D48" s="27">
        <f>'Workings for Cash Flows'!F127</f>
        <v>-9493933.3999999911</v>
      </c>
      <c r="E48" s="55"/>
      <c r="F48" s="2" t="s">
        <v>110</v>
      </c>
      <c r="G48" s="5"/>
    </row>
    <row r="49" spans="1:8">
      <c r="A49" s="76"/>
      <c r="B49" s="77" t="s">
        <v>131</v>
      </c>
      <c r="C49" s="35">
        <f>+SUM(C37:C48)</f>
        <v>-43185410.667500027</v>
      </c>
      <c r="D49" s="36">
        <f>+SUM(D37:D48)</f>
        <v>-24754292.634453084</v>
      </c>
      <c r="E49" s="55"/>
    </row>
    <row r="50" spans="1:8">
      <c r="A50" s="78" t="s">
        <v>10</v>
      </c>
      <c r="B50" s="81" t="s">
        <v>11</v>
      </c>
      <c r="C50" s="345"/>
      <c r="D50" s="39"/>
      <c r="E50" s="59"/>
    </row>
    <row r="51" spans="1:8" ht="29">
      <c r="A51" s="64"/>
      <c r="B51" s="82" t="s">
        <v>202</v>
      </c>
      <c r="C51" s="345">
        <f>'Workings for Cash Flows'!D135</f>
        <v>0</v>
      </c>
      <c r="D51" s="38">
        <f>'Workings for Cash Flows'!F135</f>
        <v>0</v>
      </c>
      <c r="E51" s="59"/>
      <c r="F51" s="2" t="s">
        <v>114</v>
      </c>
    </row>
    <row r="52" spans="1:8">
      <c r="A52" s="64"/>
      <c r="B52" s="83" t="s">
        <v>119</v>
      </c>
      <c r="C52" s="37">
        <v>20899198.581669714</v>
      </c>
      <c r="D52" s="38">
        <v>1890000</v>
      </c>
      <c r="E52" s="59" t="s">
        <v>71</v>
      </c>
      <c r="F52" s="9" t="s">
        <v>184</v>
      </c>
    </row>
    <row r="53" spans="1:8">
      <c r="A53" s="64"/>
      <c r="B53" s="83" t="s">
        <v>120</v>
      </c>
      <c r="C53" s="37">
        <v>-23455499.650000002</v>
      </c>
      <c r="D53" s="38">
        <v>-25406165.054664001</v>
      </c>
      <c r="E53" s="59" t="s">
        <v>201</v>
      </c>
      <c r="F53" s="9" t="s">
        <v>185</v>
      </c>
    </row>
    <row r="54" spans="1:8">
      <c r="A54" s="64"/>
      <c r="B54" s="83" t="s">
        <v>121</v>
      </c>
      <c r="C54" s="345">
        <f>'Workings for Cash Flows'!D141</f>
        <v>-58061256.99999997</v>
      </c>
      <c r="D54" s="38">
        <f>'Workings for Cash Flows'!F141</f>
        <v>135980953.47999999</v>
      </c>
      <c r="E54" s="59"/>
      <c r="F54" s="2" t="s">
        <v>122</v>
      </c>
    </row>
    <row r="55" spans="1:8">
      <c r="A55" s="64"/>
      <c r="B55" s="83" t="s">
        <v>22</v>
      </c>
      <c r="C55" s="345">
        <f>'Workings for Cash Flows'!D148</f>
        <v>-13592570.093150653</v>
      </c>
      <c r="D55" s="38">
        <f>'Workings for Cash Flows'!F148</f>
        <v>-12095695.970000001</v>
      </c>
      <c r="E55" s="59"/>
      <c r="F55" s="2" t="s">
        <v>138</v>
      </c>
    </row>
    <row r="56" spans="1:8">
      <c r="A56" s="64"/>
      <c r="B56" s="83" t="s">
        <v>135</v>
      </c>
      <c r="C56" s="345">
        <f>-C12</f>
        <v>0</v>
      </c>
      <c r="D56" s="38">
        <f>-D12</f>
        <v>0</v>
      </c>
      <c r="E56" s="59" t="s">
        <v>201</v>
      </c>
      <c r="F56" s="2" t="s">
        <v>136</v>
      </c>
    </row>
    <row r="57" spans="1:8">
      <c r="A57" s="64"/>
      <c r="B57" s="83" t="s">
        <v>137</v>
      </c>
      <c r="C57" s="345">
        <f>'Workings for Cash Flows'!D155</f>
        <v>0</v>
      </c>
      <c r="D57" s="38">
        <f>'Workings for Cash Flows'!F155</f>
        <v>0</v>
      </c>
      <c r="E57" s="59"/>
      <c r="F57" s="2" t="s">
        <v>139</v>
      </c>
    </row>
    <row r="58" spans="1:8">
      <c r="A58" s="84"/>
      <c r="B58" s="85" t="s">
        <v>128</v>
      </c>
      <c r="C58" s="345">
        <v>0</v>
      </c>
      <c r="D58" s="38">
        <v>0</v>
      </c>
      <c r="E58" s="59" t="s">
        <v>201</v>
      </c>
      <c r="F58" s="2" t="s">
        <v>129</v>
      </c>
    </row>
    <row r="59" spans="1:8">
      <c r="A59" s="76"/>
      <c r="B59" s="77" t="s">
        <v>132</v>
      </c>
      <c r="C59" s="40">
        <f>SUM(C51:C58)</f>
        <v>-74210128.161480904</v>
      </c>
      <c r="D59" s="341">
        <f>SUM(D51:D58)</f>
        <v>100369092.45533599</v>
      </c>
      <c r="E59" s="59"/>
    </row>
    <row r="60" spans="1:8">
      <c r="A60" s="66"/>
      <c r="B60" s="86" t="s">
        <v>12</v>
      </c>
      <c r="C60" s="41">
        <f>+C35+C49+C59</f>
        <v>-9420900.3514810428</v>
      </c>
      <c r="D60" s="42">
        <f>+D35+D49+D59</f>
        <v>32999338.063382879</v>
      </c>
      <c r="E60" s="59"/>
      <c r="F60" s="5"/>
      <c r="H60" s="5"/>
    </row>
    <row r="61" spans="1:8">
      <c r="A61" s="66"/>
      <c r="B61" s="87" t="s">
        <v>186</v>
      </c>
      <c r="C61" s="43">
        <f>D69</f>
        <v>40089754.709999993</v>
      </c>
      <c r="D61" s="342">
        <f>7272968.86-4</f>
        <v>7272964.8600000003</v>
      </c>
      <c r="E61" s="59"/>
    </row>
    <row r="62" spans="1:8">
      <c r="A62" s="76"/>
      <c r="B62" s="77" t="s">
        <v>148</v>
      </c>
      <c r="C62" s="40">
        <f>+C60+C61</f>
        <v>30668854.358518951</v>
      </c>
      <c r="D62" s="341">
        <f>+D60+D61</f>
        <v>40272302.923382878</v>
      </c>
      <c r="E62" s="59"/>
      <c r="F62" s="11"/>
      <c r="G62" s="11"/>
    </row>
    <row r="63" spans="1:8">
      <c r="A63" s="88"/>
      <c r="B63" s="89"/>
      <c r="C63" s="44"/>
      <c r="D63" s="47"/>
      <c r="E63" s="12"/>
      <c r="F63" s="4"/>
    </row>
    <row r="64" spans="1:8">
      <c r="A64" s="90" t="s">
        <v>13</v>
      </c>
      <c r="B64" s="91"/>
      <c r="C64" s="346"/>
      <c r="D64" s="46"/>
      <c r="E64" s="3"/>
      <c r="F64" s="4"/>
    </row>
    <row r="65" spans="1:7">
      <c r="A65" s="92">
        <v>1</v>
      </c>
      <c r="B65" s="93" t="s">
        <v>14</v>
      </c>
      <c r="C65" s="45"/>
      <c r="D65" s="47"/>
      <c r="E65" s="3"/>
    </row>
    <row r="66" spans="1:7">
      <c r="A66" s="94"/>
      <c r="B66" s="95" t="s">
        <v>15</v>
      </c>
      <c r="C66" s="48">
        <f>'Notes '!F145</f>
        <v>134829.96000000002</v>
      </c>
      <c r="D66" s="39">
        <f>'Notes '!G145</f>
        <v>290438.37</v>
      </c>
      <c r="E66" s="59"/>
      <c r="F66" s="2" t="s">
        <v>129</v>
      </c>
    </row>
    <row r="67" spans="1:7">
      <c r="A67" s="94"/>
      <c r="B67" s="95" t="s">
        <v>16</v>
      </c>
      <c r="C67" s="48">
        <f>'Notes '!F144</f>
        <v>29646157.460000001</v>
      </c>
      <c r="D67" s="39">
        <f>'Notes '!G144</f>
        <v>39799316.339999996</v>
      </c>
      <c r="E67" s="59"/>
      <c r="F67" s="2" t="s">
        <v>129</v>
      </c>
    </row>
    <row r="68" spans="1:7">
      <c r="A68" s="94"/>
      <c r="B68" s="95" t="s">
        <v>151</v>
      </c>
      <c r="C68" s="49">
        <v>0</v>
      </c>
      <c r="D68" s="50">
        <v>0</v>
      </c>
      <c r="E68" s="59"/>
      <c r="F68" s="2" t="s">
        <v>152</v>
      </c>
    </row>
    <row r="69" spans="1:7">
      <c r="A69" s="94"/>
      <c r="B69" s="96" t="s">
        <v>153</v>
      </c>
      <c r="C69" s="48">
        <f>SUM(C66:C68)</f>
        <v>29780987.420000002</v>
      </c>
      <c r="D69" s="39">
        <f>SUM(D66:D68)</f>
        <v>40089754.709999993</v>
      </c>
      <c r="E69" s="59"/>
    </row>
    <row r="70" spans="1:7">
      <c r="A70" s="94"/>
      <c r="B70" s="95" t="s">
        <v>154</v>
      </c>
      <c r="C70" s="48">
        <f>'Workings for Cash Flows'!C9</f>
        <v>887866.22000000009</v>
      </c>
      <c r="D70" s="39">
        <f>'Workings for Cash Flows'!E9</f>
        <v>182548.16</v>
      </c>
      <c r="E70" s="59"/>
      <c r="F70" s="5"/>
    </row>
    <row r="71" spans="1:7">
      <c r="A71" s="97"/>
      <c r="B71" s="98" t="s">
        <v>156</v>
      </c>
      <c r="C71" s="51">
        <f>C69+C70</f>
        <v>30668853.640000001</v>
      </c>
      <c r="D71" s="343">
        <f>D69+D70</f>
        <v>40272302.86999999</v>
      </c>
      <c r="E71" s="13"/>
      <c r="F71" s="2" t="s">
        <v>147</v>
      </c>
    </row>
    <row r="72" spans="1:7">
      <c r="A72" s="97">
        <f>A65+1</f>
        <v>2</v>
      </c>
      <c r="B72" s="392" t="s">
        <v>130</v>
      </c>
      <c r="C72" s="392"/>
      <c r="D72" s="393"/>
      <c r="E72" s="54"/>
    </row>
    <row r="73" spans="1:7" ht="25" customHeight="1">
      <c r="A73" s="12"/>
      <c r="C73" s="15">
        <f>+A73</f>
        <v>0</v>
      </c>
      <c r="D73" s="14"/>
      <c r="E73" s="61"/>
      <c r="F73" s="14"/>
    </row>
    <row r="74" spans="1:7">
      <c r="A74" s="394" t="s">
        <v>518</v>
      </c>
      <c r="B74" s="394"/>
      <c r="C74" s="394"/>
      <c r="D74" s="394"/>
    </row>
    <row r="75" spans="1:7">
      <c r="A75" s="394"/>
      <c r="B75" s="394"/>
      <c r="C75" s="394"/>
      <c r="D75" s="394"/>
    </row>
    <row r="76" spans="1:7">
      <c r="A76" s="394"/>
      <c r="B76" s="394"/>
      <c r="C76" s="394"/>
      <c r="D76" s="394"/>
    </row>
    <row r="77" spans="1:7">
      <c r="A77" s="394"/>
      <c r="B77" s="394"/>
      <c r="C77" s="394"/>
      <c r="D77" s="394"/>
      <c r="E77" s="62"/>
      <c r="F77" s="53"/>
      <c r="G77" s="7"/>
    </row>
    <row r="78" spans="1:7">
      <c r="A78" s="394"/>
      <c r="B78" s="394"/>
      <c r="C78" s="394"/>
      <c r="D78" s="394"/>
      <c r="E78" s="62"/>
      <c r="F78" s="53"/>
      <c r="G78" s="7"/>
    </row>
    <row r="79" spans="1:7">
      <c r="A79" s="394"/>
      <c r="B79" s="394"/>
      <c r="C79" s="394"/>
      <c r="D79" s="394"/>
      <c r="E79" s="62"/>
      <c r="F79" s="53"/>
      <c r="G79" s="7"/>
    </row>
  </sheetData>
  <protectedRanges>
    <protectedRange sqref="A1:D73" name="Range1"/>
  </protectedRanges>
  <mergeCells count="3">
    <mergeCell ref="A3:B3"/>
    <mergeCell ref="B72:D72"/>
    <mergeCell ref="A74:D79"/>
  </mergeCells>
  <printOptions horizontalCentered="1"/>
  <pageMargins left="0.24" right="0" top="0.32" bottom="0.17" header="0.3" footer="0.18"/>
  <pageSetup paperSize="9" scale="82" orientation="portrait" r:id="rId1"/>
  <rowBreaks count="1" manualBreakCount="1">
    <brk id="62"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J161"/>
  <sheetViews>
    <sheetView workbookViewId="0"/>
  </sheetViews>
  <sheetFormatPr defaultRowHeight="14.5"/>
  <cols>
    <col min="1" max="1" width="9.1796875" style="17"/>
    <col min="2" max="2" width="90.453125" style="10" bestFit="1" customWidth="1"/>
    <col min="3" max="6" width="15.7265625" style="329" customWidth="1"/>
    <col min="7" max="7" width="10.54296875" bestFit="1" customWidth="1"/>
  </cols>
  <sheetData>
    <row r="2" spans="1:6">
      <c r="A2" s="17" t="s">
        <v>28</v>
      </c>
    </row>
    <row r="3" spans="1:6" ht="29.25" customHeight="1">
      <c r="A3" s="396" t="s">
        <v>29</v>
      </c>
      <c r="B3" s="396" t="s">
        <v>0</v>
      </c>
      <c r="C3" s="395" t="s">
        <v>195</v>
      </c>
      <c r="D3" s="395"/>
      <c r="E3" s="395" t="s">
        <v>195</v>
      </c>
      <c r="F3" s="395"/>
    </row>
    <row r="4" spans="1:6" s="1" customFormat="1">
      <c r="A4" s="396"/>
      <c r="B4" s="396"/>
      <c r="C4" s="330" t="s">
        <v>30</v>
      </c>
      <c r="D4" s="330" t="s">
        <v>30</v>
      </c>
      <c r="E4" s="330" t="s">
        <v>30</v>
      </c>
      <c r="F4" s="330" t="s">
        <v>30</v>
      </c>
    </row>
    <row r="5" spans="1:6">
      <c r="A5" s="396">
        <v>1</v>
      </c>
      <c r="B5" s="320" t="s">
        <v>26</v>
      </c>
      <c r="C5" s="331"/>
      <c r="D5" s="331"/>
      <c r="E5" s="331"/>
      <c r="F5" s="331"/>
    </row>
    <row r="6" spans="1:6">
      <c r="A6" s="396"/>
      <c r="B6" s="321" t="s">
        <v>31</v>
      </c>
      <c r="C6" s="331">
        <f>817697.23</f>
        <v>817697.23</v>
      </c>
      <c r="D6" s="331"/>
      <c r="E6" s="331">
        <f>-402178.12+7895.32-42</f>
        <v>-394324.8</v>
      </c>
      <c r="F6" s="331"/>
    </row>
    <row r="7" spans="1:6">
      <c r="A7" s="396"/>
      <c r="B7" s="321" t="s">
        <v>32</v>
      </c>
      <c r="C7" s="331">
        <f>-532412.65-78066.81+79613.57-97182.82-11887.67</f>
        <v>-639936.38</v>
      </c>
      <c r="D7" s="331"/>
      <c r="E7" s="331">
        <f>-1612569.07-168570.47-62318.84</f>
        <v>-1843458.3800000001</v>
      </c>
      <c r="F7" s="331"/>
    </row>
    <row r="8" spans="1:6">
      <c r="A8" s="396"/>
      <c r="B8" s="321" t="s">
        <v>33</v>
      </c>
      <c r="C8" s="331">
        <v>297162.82</v>
      </c>
      <c r="D8" s="331"/>
      <c r="E8" s="331">
        <f>277488.21</f>
        <v>277488.21000000002</v>
      </c>
      <c r="F8" s="331"/>
    </row>
    <row r="9" spans="1:6">
      <c r="A9" s="396"/>
      <c r="B9" s="321" t="s">
        <v>155</v>
      </c>
      <c r="C9" s="331">
        <v>887866.22000000009</v>
      </c>
      <c r="D9" s="331"/>
      <c r="E9" s="331">
        <v>182548.16</v>
      </c>
      <c r="F9" s="331"/>
    </row>
    <row r="10" spans="1:6">
      <c r="A10" s="396"/>
      <c r="B10" s="322" t="s">
        <v>26</v>
      </c>
      <c r="C10" s="331"/>
      <c r="D10" s="331">
        <f>SUM(C6:C9)</f>
        <v>1362789.8900000001</v>
      </c>
      <c r="E10" s="331"/>
      <c r="F10" s="331">
        <f>SUM(E6:E9)</f>
        <v>-1777746.8100000003</v>
      </c>
    </row>
    <row r="12" spans="1:6">
      <c r="A12" s="397">
        <v>2</v>
      </c>
      <c r="B12" s="322" t="s">
        <v>6</v>
      </c>
      <c r="C12" s="331"/>
      <c r="D12" s="331"/>
      <c r="E12" s="331"/>
      <c r="F12" s="331"/>
    </row>
    <row r="13" spans="1:6">
      <c r="A13" s="398"/>
      <c r="B13" s="321" t="s">
        <v>38</v>
      </c>
      <c r="C13" s="331"/>
      <c r="D13" s="331">
        <f>E15</f>
        <v>54610146.70000001</v>
      </c>
      <c r="E13" s="331"/>
      <c r="F13" s="331">
        <v>47694802.11243178</v>
      </c>
    </row>
    <row r="14" spans="1:6">
      <c r="A14" s="398"/>
      <c r="B14" s="322" t="s">
        <v>39</v>
      </c>
      <c r="C14" s="331"/>
      <c r="D14" s="331"/>
      <c r="E14" s="331"/>
      <c r="F14" s="331"/>
    </row>
    <row r="15" spans="1:6">
      <c r="A15" s="398"/>
      <c r="B15" s="321" t="s">
        <v>40</v>
      </c>
      <c r="C15" s="331">
        <f>'Balance Sheet'!E34</f>
        <v>50598152.498966783</v>
      </c>
      <c r="D15" s="331"/>
      <c r="E15" s="331">
        <f>'Balance Sheet'!F34</f>
        <v>54610146.70000001</v>
      </c>
      <c r="F15" s="331"/>
    </row>
    <row r="16" spans="1:6">
      <c r="A16" s="398"/>
      <c r="B16" s="321" t="s">
        <v>24</v>
      </c>
      <c r="C16" s="331">
        <f>'Cash Flow '!C18</f>
        <v>0</v>
      </c>
      <c r="D16" s="331">
        <f>SUM(C15:C16)</f>
        <v>50598152.498966783</v>
      </c>
      <c r="E16" s="331">
        <f>'Cash Flow '!D18</f>
        <v>0</v>
      </c>
      <c r="F16" s="331">
        <f>SUM(E15:E16)</f>
        <v>54610146.70000001</v>
      </c>
    </row>
    <row r="17" spans="1:6">
      <c r="A17" s="399"/>
      <c r="B17" s="323" t="s">
        <v>41</v>
      </c>
      <c r="C17" s="331"/>
      <c r="D17" s="331">
        <f>D13-D16</f>
        <v>4011994.2010332271</v>
      </c>
      <c r="E17" s="331"/>
      <c r="F17" s="331">
        <f>F13-F16</f>
        <v>-6915344.5875682309</v>
      </c>
    </row>
    <row r="19" spans="1:6">
      <c r="A19" s="396">
        <v>3</v>
      </c>
      <c r="B19" s="323" t="s">
        <v>7</v>
      </c>
      <c r="C19" s="331"/>
      <c r="D19" s="331"/>
      <c r="E19" s="331"/>
      <c r="F19" s="331"/>
    </row>
    <row r="20" spans="1:6">
      <c r="A20" s="396"/>
      <c r="B20" s="321" t="s">
        <v>42</v>
      </c>
      <c r="C20" s="331"/>
      <c r="D20" s="331">
        <f>E22</f>
        <v>235057750.78749996</v>
      </c>
      <c r="E20" s="331"/>
      <c r="F20" s="331">
        <v>214338026.43000001</v>
      </c>
    </row>
    <row r="21" spans="1:6">
      <c r="A21" s="396"/>
      <c r="B21" s="322" t="s">
        <v>39</v>
      </c>
      <c r="C21" s="331"/>
      <c r="D21" s="331"/>
      <c r="E21" s="331"/>
      <c r="F21" s="331"/>
    </row>
    <row r="22" spans="1:6">
      <c r="A22" s="396"/>
      <c r="B22" s="321" t="s">
        <v>43</v>
      </c>
      <c r="C22" s="331">
        <f>'Balance Sheet'!E35</f>
        <v>161456842.93000001</v>
      </c>
      <c r="D22" s="331"/>
      <c r="E22" s="331">
        <f>'Balance Sheet'!F35</f>
        <v>235057750.78749996</v>
      </c>
      <c r="F22" s="331"/>
    </row>
    <row r="23" spans="1:6">
      <c r="A23" s="396"/>
      <c r="B23" s="321" t="s">
        <v>32</v>
      </c>
      <c r="C23" s="331">
        <f>C7</f>
        <v>-639936.38</v>
      </c>
      <c r="D23" s="331"/>
      <c r="E23" s="331">
        <f>E7</f>
        <v>-1843458.3800000001</v>
      </c>
      <c r="F23" s="331"/>
    </row>
    <row r="24" spans="1:6" ht="15" customHeight="1">
      <c r="A24" s="396"/>
      <c r="B24" s="324" t="s">
        <v>20</v>
      </c>
      <c r="C24" s="331">
        <f>'Cash Flow '!C15-C37</f>
        <v>946391.66</v>
      </c>
      <c r="D24" s="331">
        <f>SUM(C22:C24)</f>
        <v>161763298.21000001</v>
      </c>
      <c r="E24" s="331">
        <f>'Cash Flow '!D15-E37</f>
        <v>1149434.56</v>
      </c>
      <c r="F24" s="331">
        <f>SUM(E22:E24)</f>
        <v>234363726.96749997</v>
      </c>
    </row>
    <row r="25" spans="1:6">
      <c r="A25" s="396"/>
      <c r="B25" s="323" t="s">
        <v>44</v>
      </c>
      <c r="C25" s="331"/>
      <c r="D25" s="331">
        <f>D20-D24</f>
        <v>73294452.577499956</v>
      </c>
      <c r="E25" s="331"/>
      <c r="F25" s="331">
        <f>F20-F24</f>
        <v>-20025700.537499964</v>
      </c>
    </row>
    <row r="27" spans="1:6">
      <c r="A27" s="396">
        <v>4</v>
      </c>
      <c r="B27" s="323" t="s">
        <v>45</v>
      </c>
      <c r="C27" s="331"/>
      <c r="D27" s="331"/>
      <c r="E27" s="331"/>
      <c r="F27" s="331"/>
    </row>
    <row r="28" spans="1:6">
      <c r="A28" s="396"/>
      <c r="B28" s="321" t="s">
        <v>49</v>
      </c>
      <c r="C28" s="331">
        <f>'Balance Sheet'!F31</f>
        <v>9682123</v>
      </c>
      <c r="D28" s="331"/>
      <c r="E28" s="331">
        <v>2966980</v>
      </c>
      <c r="F28" s="331"/>
    </row>
    <row r="29" spans="1:6">
      <c r="A29" s="396"/>
      <c r="B29" s="321" t="s">
        <v>53</v>
      </c>
      <c r="C29" s="331">
        <f>'Balance Sheet'!F37</f>
        <v>41567608.629999995</v>
      </c>
      <c r="D29" s="331"/>
      <c r="E29" s="331">
        <v>40894698.530000001</v>
      </c>
      <c r="F29" s="331"/>
    </row>
    <row r="30" spans="1:6">
      <c r="A30" s="396"/>
      <c r="B30" s="321" t="s">
        <v>176</v>
      </c>
      <c r="C30" s="331">
        <v>0</v>
      </c>
      <c r="D30" s="331"/>
      <c r="E30" s="331">
        <v>0</v>
      </c>
      <c r="F30" s="331"/>
    </row>
    <row r="31" spans="1:6">
      <c r="A31" s="396"/>
      <c r="B31" s="321" t="s">
        <v>196</v>
      </c>
      <c r="C31" s="331">
        <v>0</v>
      </c>
      <c r="D31" s="331"/>
      <c r="E31" s="331">
        <v>0</v>
      </c>
      <c r="F31" s="331"/>
    </row>
    <row r="32" spans="1:6">
      <c r="A32" s="396"/>
      <c r="B32" s="321" t="s">
        <v>55</v>
      </c>
      <c r="C32" s="331">
        <f>'Notes '!G161+'Notes '!G162</f>
        <v>2045250</v>
      </c>
      <c r="D32" s="331"/>
      <c r="E32" s="331">
        <v>2066052.7899999991</v>
      </c>
      <c r="F32" s="331"/>
    </row>
    <row r="33" spans="1:6">
      <c r="A33" s="396"/>
      <c r="B33" s="321" t="s">
        <v>62</v>
      </c>
      <c r="C33" s="331">
        <f>'Notes '!G113</f>
        <v>6664500</v>
      </c>
      <c r="D33" s="331">
        <f>C28+C29-C32-C33-C30-C31</f>
        <v>42539981.629999995</v>
      </c>
      <c r="E33" s="331">
        <v>119500</v>
      </c>
      <c r="F33" s="331">
        <f>E28+E29-E32-E33-E30-E31</f>
        <v>41676125.740000002</v>
      </c>
    </row>
    <row r="34" spans="1:6">
      <c r="A34" s="396"/>
      <c r="B34" s="323" t="s">
        <v>39</v>
      </c>
      <c r="C34" s="331"/>
      <c r="D34" s="331"/>
      <c r="E34" s="331"/>
      <c r="F34" s="331"/>
    </row>
    <row r="35" spans="1:6" ht="15" customHeight="1">
      <c r="A35" s="396"/>
      <c r="B35" s="321" t="s">
        <v>52</v>
      </c>
      <c r="C35" s="331">
        <f>'Balance Sheet'!E31</f>
        <v>4872756</v>
      </c>
      <c r="D35" s="331"/>
      <c r="E35" s="331">
        <f>C28</f>
        <v>9682123</v>
      </c>
      <c r="F35" s="331"/>
    </row>
    <row r="36" spans="1:6">
      <c r="A36" s="396"/>
      <c r="B36" s="321" t="s">
        <v>54</v>
      </c>
      <c r="C36" s="331">
        <f>'Balance Sheet'!E37</f>
        <v>35175037.231887139</v>
      </c>
      <c r="D36" s="331"/>
      <c r="E36" s="331">
        <f>C29</f>
        <v>41567608.629999995</v>
      </c>
      <c r="F36" s="331"/>
    </row>
    <row r="37" spans="1:6">
      <c r="A37" s="396"/>
      <c r="B37" s="321" t="s">
        <v>68</v>
      </c>
      <c r="C37" s="331">
        <v>0</v>
      </c>
      <c r="D37" s="331"/>
      <c r="E37" s="331">
        <f>C30</f>
        <v>0</v>
      </c>
      <c r="F37" s="331"/>
    </row>
    <row r="38" spans="1:6">
      <c r="A38" s="396"/>
      <c r="B38" s="321" t="s">
        <v>177</v>
      </c>
      <c r="C38" s="331">
        <v>0</v>
      </c>
      <c r="D38" s="331"/>
      <c r="E38" s="331">
        <f>C31</f>
        <v>0</v>
      </c>
      <c r="F38" s="331"/>
    </row>
    <row r="39" spans="1:6">
      <c r="A39" s="396"/>
      <c r="B39" s="321" t="s">
        <v>177</v>
      </c>
      <c r="C39" s="331">
        <v>0</v>
      </c>
      <c r="D39" s="331"/>
      <c r="E39" s="331"/>
      <c r="F39" s="331"/>
    </row>
    <row r="40" spans="1:6">
      <c r="A40" s="396"/>
      <c r="B40" s="321" t="s">
        <v>56</v>
      </c>
      <c r="C40" s="331">
        <f>'Notes '!F161+'Notes '!F162</f>
        <v>703392.14188713394</v>
      </c>
      <c r="D40" s="331"/>
      <c r="E40" s="331">
        <f>C32</f>
        <v>2045250</v>
      </c>
      <c r="F40" s="331"/>
    </row>
    <row r="41" spans="1:6">
      <c r="A41" s="396"/>
      <c r="B41" s="321" t="s">
        <v>63</v>
      </c>
      <c r="C41" s="331">
        <f>'Notes '!F113</f>
        <v>0</v>
      </c>
      <c r="D41" s="331">
        <f>C35+C36+C37-C40-C41-C38-C39</f>
        <v>39344401.090000004</v>
      </c>
      <c r="E41" s="331">
        <f>C33</f>
        <v>6664500</v>
      </c>
      <c r="F41" s="331">
        <f>E35+E36+E37-E40-E41-E38-E39</f>
        <v>42539981.629999995</v>
      </c>
    </row>
    <row r="42" spans="1:6">
      <c r="A42" s="396"/>
      <c r="B42" s="323" t="s">
        <v>57</v>
      </c>
      <c r="C42" s="331"/>
      <c r="D42" s="332">
        <f>D33-D41</f>
        <v>3195580.5399999917</v>
      </c>
      <c r="E42" s="331"/>
      <c r="F42" s="332">
        <f>F33-F41</f>
        <v>-863855.88999999315</v>
      </c>
    </row>
    <row r="44" spans="1:6">
      <c r="A44" s="397">
        <v>5</v>
      </c>
      <c r="B44" s="323" t="s">
        <v>58</v>
      </c>
      <c r="C44" s="331"/>
      <c r="D44" s="331"/>
      <c r="E44" s="331"/>
      <c r="F44" s="331"/>
    </row>
    <row r="45" spans="1:6" ht="15" customHeight="1">
      <c r="A45" s="398"/>
      <c r="B45" s="321" t="s">
        <v>60</v>
      </c>
      <c r="C45" s="331">
        <v>0</v>
      </c>
      <c r="D45" s="331"/>
      <c r="E45" s="331">
        <v>0</v>
      </c>
      <c r="F45" s="331"/>
    </row>
    <row r="46" spans="1:6">
      <c r="A46" s="398"/>
      <c r="B46" s="321" t="s">
        <v>61</v>
      </c>
      <c r="C46" s="331">
        <f>'Balance Sheet'!F38</f>
        <v>1577068.2</v>
      </c>
      <c r="D46" s="331"/>
      <c r="E46" s="331">
        <v>3120006.6999999881</v>
      </c>
      <c r="F46" s="331"/>
    </row>
    <row r="47" spans="1:6">
      <c r="A47" s="398"/>
      <c r="B47" s="321" t="s">
        <v>84</v>
      </c>
      <c r="C47" s="331">
        <f>'Notes '!G176</f>
        <v>1577068.2</v>
      </c>
      <c r="D47" s="331">
        <f>C45+C46-C47</f>
        <v>0</v>
      </c>
      <c r="E47" s="331">
        <v>2238803.7000000002</v>
      </c>
      <c r="F47" s="331">
        <f>E45+E46-E47</f>
        <v>881202.99999998789</v>
      </c>
    </row>
    <row r="48" spans="1:6">
      <c r="A48" s="398"/>
      <c r="B48" s="323" t="s">
        <v>39</v>
      </c>
      <c r="C48" s="331"/>
      <c r="D48" s="331"/>
      <c r="E48" s="331"/>
      <c r="F48" s="331"/>
    </row>
    <row r="49" spans="1:6" ht="15" customHeight="1">
      <c r="A49" s="398"/>
      <c r="B49" s="321" t="s">
        <v>64</v>
      </c>
      <c r="C49" s="331"/>
      <c r="D49" s="331"/>
      <c r="E49" s="331">
        <v>0</v>
      </c>
      <c r="F49" s="331"/>
    </row>
    <row r="50" spans="1:6">
      <c r="A50" s="398"/>
      <c r="B50" s="321" t="s">
        <v>65</v>
      </c>
      <c r="C50" s="331">
        <f>'Balance Sheet'!E38</f>
        <v>1598637.6</v>
      </c>
      <c r="D50" s="331"/>
      <c r="E50" s="331">
        <f>C46</f>
        <v>1577068.2</v>
      </c>
      <c r="F50" s="331"/>
    </row>
    <row r="51" spans="1:6">
      <c r="A51" s="398"/>
      <c r="B51" s="321" t="s">
        <v>487</v>
      </c>
      <c r="C51" s="331">
        <f>'Notes '!F175</f>
        <v>125000</v>
      </c>
      <c r="D51" s="331"/>
      <c r="E51" s="331"/>
      <c r="F51" s="331"/>
    </row>
    <row r="52" spans="1:6">
      <c r="A52" s="398"/>
      <c r="B52" s="321" t="s">
        <v>85</v>
      </c>
      <c r="C52" s="331">
        <f>'Notes '!F174</f>
        <v>1473637.6</v>
      </c>
      <c r="D52" s="331">
        <f>C49+C50-C52-C51</f>
        <v>0</v>
      </c>
      <c r="E52" s="331">
        <f>C47</f>
        <v>1577068.2</v>
      </c>
      <c r="F52" s="331">
        <f>E49+E50-E52</f>
        <v>0</v>
      </c>
    </row>
    <row r="53" spans="1:6">
      <c r="A53" s="399"/>
      <c r="B53" s="323" t="s">
        <v>66</v>
      </c>
      <c r="C53" s="331"/>
      <c r="D53" s="332">
        <f>D47-D52</f>
        <v>0</v>
      </c>
      <c r="E53" s="331"/>
      <c r="F53" s="332">
        <f>F47-F52</f>
        <v>881202.99999998789</v>
      </c>
    </row>
    <row r="55" spans="1:6">
      <c r="A55" s="396">
        <v>6</v>
      </c>
      <c r="B55" s="323" t="s">
        <v>4</v>
      </c>
      <c r="C55" s="331"/>
      <c r="D55" s="331"/>
      <c r="E55" s="331"/>
      <c r="F55" s="331"/>
    </row>
    <row r="56" spans="1:6">
      <c r="A56" s="396"/>
      <c r="B56" s="321" t="s">
        <v>69</v>
      </c>
      <c r="C56" s="331">
        <f>'Balance Sheet'!E18+'Balance Sheet'!E19</f>
        <v>72199538.579999998</v>
      </c>
      <c r="D56" s="331"/>
      <c r="E56" s="331">
        <f>'Balance Sheet'!F18+'Balance Sheet'!F19</f>
        <v>104435120.60000002</v>
      </c>
      <c r="F56" s="331"/>
    </row>
    <row r="57" spans="1:6">
      <c r="A57" s="396"/>
      <c r="B57" s="321" t="s">
        <v>70</v>
      </c>
      <c r="C57" s="331">
        <f>C6</f>
        <v>817697.23</v>
      </c>
      <c r="D57" s="331"/>
      <c r="E57" s="331">
        <f>E6</f>
        <v>-394324.8</v>
      </c>
      <c r="F57" s="331"/>
    </row>
    <row r="58" spans="1:6">
      <c r="A58" s="396"/>
      <c r="B58" s="324" t="s">
        <v>74</v>
      </c>
      <c r="C58" s="331">
        <v>0</v>
      </c>
      <c r="D58" s="331">
        <f>C56-C57-C58</f>
        <v>71381841.349999994</v>
      </c>
      <c r="E58" s="331">
        <v>0</v>
      </c>
      <c r="F58" s="331">
        <f>E56-E57-E58</f>
        <v>104829445.40000002</v>
      </c>
    </row>
    <row r="59" spans="1:6">
      <c r="A59" s="396"/>
      <c r="B59" s="323" t="s">
        <v>39</v>
      </c>
      <c r="C59" s="331"/>
      <c r="D59" s="331"/>
      <c r="E59" s="331"/>
      <c r="F59" s="331"/>
    </row>
    <row r="60" spans="1:6">
      <c r="A60" s="396"/>
      <c r="B60" s="321" t="s">
        <v>72</v>
      </c>
      <c r="C60" s="331"/>
      <c r="D60" s="331">
        <f>E56</f>
        <v>104435120.60000002</v>
      </c>
      <c r="E60" s="331"/>
      <c r="F60" s="333">
        <v>152659276.28800002</v>
      </c>
    </row>
    <row r="61" spans="1:6">
      <c r="A61" s="396"/>
      <c r="B61" s="323" t="s">
        <v>73</v>
      </c>
      <c r="C61" s="331"/>
      <c r="D61" s="331">
        <f>D58-D60</f>
        <v>-33053279.25000003</v>
      </c>
      <c r="E61" s="331"/>
      <c r="F61" s="331">
        <f>F58-F60</f>
        <v>-47829830.887999997</v>
      </c>
    </row>
    <row r="63" spans="1:6">
      <c r="A63" s="397">
        <v>7</v>
      </c>
      <c r="B63" s="323" t="s">
        <v>5</v>
      </c>
      <c r="C63" s="331"/>
      <c r="D63" s="331"/>
      <c r="E63" s="331"/>
      <c r="F63" s="331"/>
    </row>
    <row r="64" spans="1:6">
      <c r="A64" s="398"/>
      <c r="B64" s="321" t="s">
        <v>76</v>
      </c>
      <c r="C64" s="331">
        <v>0</v>
      </c>
      <c r="D64" s="331"/>
      <c r="E64" s="331">
        <v>0</v>
      </c>
      <c r="F64" s="331"/>
    </row>
    <row r="65" spans="1:10" ht="15" customHeight="1">
      <c r="A65" s="398"/>
      <c r="B65" s="321" t="s">
        <v>77</v>
      </c>
      <c r="C65" s="331">
        <f>'Balance Sheet'!E21</f>
        <v>4814704.0044263639</v>
      </c>
      <c r="D65" s="331"/>
      <c r="E65" s="331">
        <f>'Balance Sheet'!F21</f>
        <v>10576637.609999999</v>
      </c>
      <c r="F65" s="331"/>
    </row>
    <row r="66" spans="1:10">
      <c r="A66" s="398"/>
      <c r="B66" s="321" t="s">
        <v>78</v>
      </c>
      <c r="C66" s="331">
        <f>'Notes '!F89</f>
        <v>4416813.0044263639</v>
      </c>
      <c r="D66" s="331">
        <f>C64+C65-C66</f>
        <v>397891</v>
      </c>
      <c r="E66" s="331">
        <f>'Notes '!G89</f>
        <v>10018094.609999999</v>
      </c>
      <c r="F66" s="331">
        <f>E64+E65-E66</f>
        <v>558543</v>
      </c>
    </row>
    <row r="67" spans="1:10">
      <c r="A67" s="398"/>
      <c r="B67" s="323" t="s">
        <v>39</v>
      </c>
      <c r="C67" s="331"/>
      <c r="D67" s="331"/>
      <c r="E67" s="331"/>
      <c r="F67" s="331"/>
    </row>
    <row r="68" spans="1:10" ht="15" customHeight="1">
      <c r="A68" s="398"/>
      <c r="B68" s="321" t="s">
        <v>79</v>
      </c>
      <c r="C68" s="331">
        <v>0</v>
      </c>
      <c r="D68" s="331"/>
      <c r="E68" s="331">
        <v>262458</v>
      </c>
      <c r="F68" s="331"/>
    </row>
    <row r="69" spans="1:10">
      <c r="A69" s="398"/>
      <c r="B69" s="334" t="s">
        <v>484</v>
      </c>
      <c r="C69" s="319">
        <f>E66</f>
        <v>10018094.609999999</v>
      </c>
      <c r="D69" s="319"/>
      <c r="E69" s="328">
        <v>97100</v>
      </c>
      <c r="F69" s="319"/>
    </row>
    <row r="70" spans="1:10" ht="15" customHeight="1">
      <c r="A70" s="398"/>
      <c r="B70" s="321" t="s">
        <v>80</v>
      </c>
      <c r="C70" s="331">
        <f>'Balance Sheet'!F21</f>
        <v>10576637.609999999</v>
      </c>
      <c r="D70" s="331">
        <f>C70-C69+C68</f>
        <v>558543</v>
      </c>
      <c r="E70" s="331">
        <v>586745</v>
      </c>
      <c r="F70" s="331">
        <f>E70-E69+E68</f>
        <v>752103</v>
      </c>
    </row>
    <row r="71" spans="1:10">
      <c r="A71" s="399"/>
      <c r="B71" s="323" t="s">
        <v>81</v>
      </c>
      <c r="C71" s="331"/>
      <c r="D71" s="331">
        <f>D66-D70</f>
        <v>-160652</v>
      </c>
      <c r="E71" s="331"/>
      <c r="F71" s="331">
        <f>F66-F70</f>
        <v>-193560</v>
      </c>
    </row>
    <row r="73" spans="1:10">
      <c r="A73" s="396">
        <v>8</v>
      </c>
      <c r="B73" s="323" t="s">
        <v>82</v>
      </c>
      <c r="C73" s="331"/>
      <c r="D73" s="331"/>
      <c r="E73" s="331"/>
      <c r="F73" s="331"/>
    </row>
    <row r="74" spans="1:10">
      <c r="A74" s="396"/>
      <c r="B74" s="321" t="s">
        <v>86</v>
      </c>
      <c r="C74" s="331">
        <v>0</v>
      </c>
      <c r="D74" s="331"/>
      <c r="E74" s="331">
        <v>0</v>
      </c>
      <c r="F74" s="331"/>
    </row>
    <row r="75" spans="1:10" ht="15" customHeight="1">
      <c r="A75" s="396"/>
      <c r="B75" s="321" t="s">
        <v>87</v>
      </c>
      <c r="C75" s="331">
        <f>'Balance Sheet'!E20</f>
        <v>33756015.797103822</v>
      </c>
      <c r="D75" s="331"/>
      <c r="E75" s="331">
        <f>'Balance Sheet'!F20</f>
        <v>34827150.975336</v>
      </c>
      <c r="F75" s="331"/>
    </row>
    <row r="76" spans="1:10">
      <c r="A76" s="396"/>
      <c r="B76" s="321" t="s">
        <v>98</v>
      </c>
      <c r="C76" s="331">
        <f>'Notes '!F77</f>
        <v>6192562.4299999997</v>
      </c>
      <c r="D76" s="331"/>
      <c r="E76" s="331">
        <f>'Notes '!G77</f>
        <v>1325965</v>
      </c>
      <c r="F76" s="331"/>
    </row>
    <row r="77" spans="1:10">
      <c r="A77" s="396"/>
      <c r="B77" s="321" t="s">
        <v>104</v>
      </c>
      <c r="C77" s="331">
        <f>'Notes '!F75</f>
        <v>4066532.9471038207</v>
      </c>
      <c r="D77" s="331"/>
      <c r="E77" s="331">
        <f>'Notes '!G75</f>
        <v>12352472.955336001</v>
      </c>
      <c r="F77" s="331"/>
    </row>
    <row r="78" spans="1:10">
      <c r="A78" s="396"/>
      <c r="B78" s="335" t="s">
        <v>74</v>
      </c>
      <c r="C78" s="319">
        <f>'Cash Flow '!C16</f>
        <v>-129557.16</v>
      </c>
      <c r="D78" s="319"/>
      <c r="E78" s="319">
        <f>'Cash Flow '!D16</f>
        <v>-1076394.3500000001</v>
      </c>
      <c r="F78" s="319"/>
      <c r="H78" s="52"/>
      <c r="J78" s="52"/>
    </row>
    <row r="79" spans="1:10">
      <c r="A79" s="396"/>
      <c r="B79" s="321" t="s">
        <v>180</v>
      </c>
      <c r="C79" s="331">
        <v>0</v>
      </c>
      <c r="D79" s="331"/>
      <c r="E79" s="331">
        <v>0</v>
      </c>
      <c r="F79" s="331"/>
    </row>
    <row r="80" spans="1:10" ht="15" customHeight="1">
      <c r="A80" s="396"/>
      <c r="B80" s="321" t="s">
        <v>88</v>
      </c>
      <c r="C80" s="331">
        <f>'Notes '!F76</f>
        <v>92451.819999999992</v>
      </c>
      <c r="D80" s="331">
        <f>C74+C75-C80-C76-C77-C79-C78</f>
        <v>23534025.760000002</v>
      </c>
      <c r="E80" s="331">
        <f>'Notes '!G76</f>
        <v>500740.33999999997</v>
      </c>
      <c r="F80" s="331">
        <f>E74+E75-E80-E76-E77-E79-E78</f>
        <v>21724367.029999997</v>
      </c>
    </row>
    <row r="81" spans="1:6">
      <c r="A81" s="396"/>
      <c r="B81" s="323" t="s">
        <v>39</v>
      </c>
      <c r="C81" s="331"/>
      <c r="D81" s="331"/>
      <c r="E81" s="331"/>
      <c r="F81" s="331"/>
    </row>
    <row r="82" spans="1:6" ht="15" customHeight="1">
      <c r="A82" s="396"/>
      <c r="B82" s="321" t="s">
        <v>89</v>
      </c>
      <c r="C82" s="331">
        <f>E74</f>
        <v>0</v>
      </c>
      <c r="D82" s="331"/>
      <c r="E82" s="331">
        <v>0</v>
      </c>
      <c r="F82" s="331"/>
    </row>
    <row r="83" spans="1:6" ht="15" customHeight="1">
      <c r="A83" s="396"/>
      <c r="B83" s="321" t="s">
        <v>90</v>
      </c>
      <c r="C83" s="331">
        <f>E75</f>
        <v>34827150.975336</v>
      </c>
      <c r="D83" s="331"/>
      <c r="E83" s="331">
        <v>59171883.923482001</v>
      </c>
      <c r="F83" s="331"/>
    </row>
    <row r="84" spans="1:6" ht="15" customHeight="1">
      <c r="A84" s="396"/>
      <c r="B84" s="321" t="s">
        <v>97</v>
      </c>
      <c r="C84" s="331">
        <f>E76</f>
        <v>1325965</v>
      </c>
      <c r="D84" s="331"/>
      <c r="E84" s="331">
        <v>194512.4</v>
      </c>
      <c r="F84" s="331"/>
    </row>
    <row r="85" spans="1:6">
      <c r="A85" s="396"/>
      <c r="B85" s="321" t="s">
        <v>105</v>
      </c>
      <c r="C85" s="331">
        <f>E77</f>
        <v>12352472.955336001</v>
      </c>
      <c r="D85" s="331"/>
      <c r="E85" s="331">
        <v>11543630.203482</v>
      </c>
      <c r="F85" s="331"/>
    </row>
    <row r="86" spans="1:6">
      <c r="A86" s="396"/>
      <c r="B86" s="321" t="s">
        <v>181</v>
      </c>
      <c r="C86" s="331">
        <f t="shared" ref="C86:C87" si="0">E79</f>
        <v>0</v>
      </c>
      <c r="D86" s="331"/>
      <c r="E86" s="331"/>
      <c r="F86" s="331"/>
    </row>
    <row r="87" spans="1:6">
      <c r="A87" s="396"/>
      <c r="B87" s="321" t="s">
        <v>91</v>
      </c>
      <c r="C87" s="331">
        <f t="shared" si="0"/>
        <v>500740.33999999997</v>
      </c>
      <c r="D87" s="331">
        <f>C82+C83-C87-C84-C85-C86</f>
        <v>20647972.679999996</v>
      </c>
      <c r="E87" s="331">
        <v>434779.22</v>
      </c>
      <c r="F87" s="331">
        <f>E82+E83-E87-E84-E85-E86</f>
        <v>46998962.100000001</v>
      </c>
    </row>
    <row r="88" spans="1:6">
      <c r="A88" s="396"/>
      <c r="B88" s="323" t="s">
        <v>92</v>
      </c>
      <c r="C88" s="331"/>
      <c r="D88" s="331">
        <f>D80-D87</f>
        <v>2886053.0800000057</v>
      </c>
      <c r="E88" s="331"/>
      <c r="F88" s="331">
        <f>F80-F87</f>
        <v>-25274595.070000004</v>
      </c>
    </row>
    <row r="90" spans="1:6">
      <c r="A90" s="397">
        <v>9</v>
      </c>
      <c r="B90" s="323" t="s">
        <v>95</v>
      </c>
      <c r="C90" s="331"/>
      <c r="D90" s="331"/>
      <c r="E90" s="331"/>
      <c r="F90" s="331"/>
    </row>
    <row r="91" spans="1:6">
      <c r="A91" s="398"/>
      <c r="B91" s="321" t="s">
        <v>187</v>
      </c>
      <c r="C91" s="331">
        <f>'Notes '!G302-'Notes '!G299-'Notes '!G300-'Notes '!G301</f>
        <v>5500000</v>
      </c>
      <c r="D91" s="331"/>
      <c r="E91" s="331"/>
      <c r="F91" s="331"/>
    </row>
    <row r="92" spans="1:6">
      <c r="A92" s="398"/>
      <c r="B92" s="321" t="s">
        <v>188</v>
      </c>
      <c r="C92" s="331">
        <f>'Notes '!G299+'Notes '!G300</f>
        <v>481905.39</v>
      </c>
      <c r="D92" s="331"/>
      <c r="E92" s="331">
        <f>125117-492</f>
        <v>124625</v>
      </c>
      <c r="F92" s="331"/>
    </row>
    <row r="93" spans="1:6">
      <c r="A93" s="398"/>
      <c r="B93" s="321" t="s">
        <v>515</v>
      </c>
      <c r="C93" s="331">
        <f>'Notes '!G309</f>
        <v>2045250</v>
      </c>
      <c r="D93" s="331"/>
      <c r="E93" s="331"/>
      <c r="F93" s="331"/>
    </row>
    <row r="94" spans="1:6">
      <c r="A94" s="398"/>
      <c r="B94" s="321" t="s">
        <v>157</v>
      </c>
      <c r="C94" s="331">
        <v>0</v>
      </c>
      <c r="D94" s="331">
        <f>C91+C92-C94+C93</f>
        <v>8027155.3899999997</v>
      </c>
      <c r="E94" s="331"/>
      <c r="F94" s="331">
        <f>E91+E92-E94</f>
        <v>124625</v>
      </c>
    </row>
    <row r="95" spans="1:6">
      <c r="A95" s="398"/>
      <c r="B95" s="323" t="s">
        <v>39</v>
      </c>
      <c r="C95" s="331"/>
      <c r="D95" s="331"/>
      <c r="E95" s="331"/>
      <c r="F95" s="331"/>
    </row>
    <row r="96" spans="1:6">
      <c r="A96" s="398"/>
      <c r="B96" s="321" t="s">
        <v>189</v>
      </c>
      <c r="C96" s="331">
        <f>'Notes '!F298+'Notes '!F296</f>
        <v>23405837</v>
      </c>
      <c r="D96" s="331"/>
      <c r="E96" s="331">
        <f>'Notes '!G298</f>
        <v>5500000</v>
      </c>
      <c r="F96" s="331"/>
    </row>
    <row r="97" spans="1:7">
      <c r="A97" s="398"/>
      <c r="B97" s="321" t="s">
        <v>158</v>
      </c>
      <c r="C97" s="331">
        <f>'Notes '!F297</f>
        <v>488289.98</v>
      </c>
      <c r="D97" s="331"/>
      <c r="E97" s="331">
        <f>'Notes '!G299+'Notes '!G300</f>
        <v>481905.39</v>
      </c>
      <c r="F97" s="331"/>
    </row>
    <row r="98" spans="1:7">
      <c r="A98" s="398"/>
      <c r="B98" s="321" t="s">
        <v>515</v>
      </c>
      <c r="C98" s="331">
        <f>'Notes '!F309</f>
        <v>0</v>
      </c>
      <c r="D98" s="331"/>
      <c r="E98" s="331">
        <f>'Notes '!G309</f>
        <v>2045250</v>
      </c>
      <c r="F98" s="331"/>
    </row>
    <row r="99" spans="1:7">
      <c r="A99" s="398"/>
      <c r="B99" s="321" t="s">
        <v>516</v>
      </c>
      <c r="C99" s="331">
        <v>1323028</v>
      </c>
      <c r="D99" s="331"/>
      <c r="E99" s="331">
        <v>380523</v>
      </c>
      <c r="F99" s="331"/>
    </row>
    <row r="100" spans="1:7">
      <c r="A100" s="398"/>
      <c r="B100" s="321" t="s">
        <v>159</v>
      </c>
      <c r="C100" s="331">
        <f>C121</f>
        <v>471729.98</v>
      </c>
      <c r="D100" s="331">
        <f>C96+C97-C100+C99</f>
        <v>24745425</v>
      </c>
      <c r="E100" s="331">
        <v>0</v>
      </c>
      <c r="F100" s="331">
        <f>E96+E97-E100+E99</f>
        <v>6362428.3899999997</v>
      </c>
    </row>
    <row r="101" spans="1:7">
      <c r="A101" s="399"/>
      <c r="B101" s="323" t="s">
        <v>95</v>
      </c>
      <c r="C101" s="331"/>
      <c r="D101" s="331">
        <f>D94-D100</f>
        <v>-16718269.609999999</v>
      </c>
      <c r="E101" s="331"/>
      <c r="F101" s="331">
        <f>F94-F100</f>
        <v>-6237803.3899999997</v>
      </c>
    </row>
    <row r="102" spans="1:7">
      <c r="G102" s="52"/>
    </row>
    <row r="103" spans="1:7">
      <c r="A103" s="396">
        <v>10</v>
      </c>
      <c r="B103" s="323" t="s">
        <v>190</v>
      </c>
      <c r="C103" s="331"/>
      <c r="D103" s="331"/>
      <c r="E103" s="331"/>
      <c r="F103" s="331"/>
    </row>
    <row r="104" spans="1:7">
      <c r="A104" s="396"/>
      <c r="B104" s="321" t="s">
        <v>99</v>
      </c>
      <c r="C104" s="331">
        <f>C33</f>
        <v>6664500</v>
      </c>
      <c r="D104" s="331"/>
      <c r="E104" s="331">
        <f>E33</f>
        <v>119500</v>
      </c>
      <c r="F104" s="331"/>
    </row>
    <row r="105" spans="1:7">
      <c r="A105" s="396"/>
      <c r="B105" s="323" t="s">
        <v>101</v>
      </c>
      <c r="C105" s="331">
        <f>C76</f>
        <v>6192562.4299999997</v>
      </c>
      <c r="D105" s="331"/>
      <c r="E105" s="331">
        <f>E76</f>
        <v>1325965</v>
      </c>
      <c r="F105" s="331"/>
    </row>
    <row r="106" spans="1:7">
      <c r="A106" s="396"/>
      <c r="B106" s="321" t="s">
        <v>100</v>
      </c>
      <c r="C106" s="331">
        <f>'Balance Sheet'!F29</f>
        <v>11261755.3668493</v>
      </c>
      <c r="D106" s="331">
        <f>SUM(C104:C106)</f>
        <v>24118817.796849299</v>
      </c>
      <c r="E106" s="331">
        <v>0</v>
      </c>
      <c r="F106" s="331">
        <f>SUM(E104:E106)</f>
        <v>1445465</v>
      </c>
    </row>
    <row r="107" spans="1:7">
      <c r="A107" s="396"/>
      <c r="B107" s="323" t="s">
        <v>39</v>
      </c>
      <c r="C107" s="331"/>
      <c r="D107" s="331"/>
      <c r="E107" s="331"/>
      <c r="F107" s="331"/>
    </row>
    <row r="108" spans="1:7" ht="15" customHeight="1">
      <c r="A108" s="396"/>
      <c r="B108" s="321" t="s">
        <v>191</v>
      </c>
      <c r="C108" s="331">
        <f>'Note 11'!O14</f>
        <v>79075050.534075364</v>
      </c>
      <c r="D108" s="331"/>
      <c r="E108" s="331">
        <f>'Note 11'!O11</f>
        <v>4768887.0544531094</v>
      </c>
      <c r="F108" s="331"/>
    </row>
    <row r="109" spans="1:7">
      <c r="A109" s="396"/>
      <c r="B109" s="323" t="s">
        <v>143</v>
      </c>
      <c r="C109" s="331">
        <v>461317.89972602727</v>
      </c>
      <c r="D109" s="331"/>
      <c r="E109" s="331">
        <v>222730.14684931512</v>
      </c>
      <c r="F109" s="331"/>
    </row>
    <row r="110" spans="1:7">
      <c r="A110" s="396"/>
      <c r="B110" s="321" t="s">
        <v>144</v>
      </c>
      <c r="C110" s="331">
        <f>C41</f>
        <v>0</v>
      </c>
      <c r="D110" s="331"/>
      <c r="E110" s="331">
        <f>E41</f>
        <v>6664500</v>
      </c>
      <c r="F110" s="331"/>
    </row>
    <row r="111" spans="1:7" ht="15" customHeight="1">
      <c r="A111" s="396"/>
      <c r="B111" s="323" t="s">
        <v>145</v>
      </c>
      <c r="C111" s="331">
        <f>C84</f>
        <v>1325965</v>
      </c>
      <c r="D111" s="331"/>
      <c r="E111" s="331">
        <f>E84</f>
        <v>194512.4</v>
      </c>
      <c r="F111" s="331"/>
    </row>
    <row r="112" spans="1:7">
      <c r="A112" s="396"/>
      <c r="B112" s="321" t="s">
        <v>146</v>
      </c>
      <c r="C112" s="331">
        <v>0</v>
      </c>
      <c r="D112" s="331">
        <f>C108-C109+C110+C112+C111</f>
        <v>79939697.634349331</v>
      </c>
      <c r="E112" s="331">
        <f>C106</f>
        <v>11261755.3668493</v>
      </c>
      <c r="F112" s="331">
        <f>E108-E109+E110+E112+E111</f>
        <v>22666924.674453095</v>
      </c>
    </row>
    <row r="113" spans="1:6">
      <c r="A113" s="396"/>
      <c r="B113" s="323" t="s">
        <v>190</v>
      </c>
      <c r="C113" s="331"/>
      <c r="D113" s="331">
        <f>D106-D112</f>
        <v>-55820879.837500036</v>
      </c>
      <c r="E113" s="331"/>
      <c r="F113" s="331">
        <f>F106-F112</f>
        <v>-21221459.674453095</v>
      </c>
    </row>
    <row r="115" spans="1:6">
      <c r="A115" s="396">
        <v>11</v>
      </c>
      <c r="B115" s="323" t="s">
        <v>3</v>
      </c>
      <c r="C115" s="331"/>
      <c r="D115" s="331"/>
      <c r="E115" s="331"/>
      <c r="F115" s="331"/>
    </row>
    <row r="116" spans="1:6" ht="15" customHeight="1">
      <c r="A116" s="396"/>
      <c r="B116" s="321" t="s">
        <v>160</v>
      </c>
      <c r="C116" s="331">
        <f>C47</f>
        <v>1577068.2</v>
      </c>
      <c r="D116" s="331"/>
      <c r="E116" s="331">
        <f>E47</f>
        <v>2238803.7000000002</v>
      </c>
      <c r="F116" s="331"/>
    </row>
    <row r="117" spans="1:6">
      <c r="A117" s="396"/>
      <c r="B117" s="321" t="s">
        <v>163</v>
      </c>
      <c r="C117" s="331">
        <f>-'Cash Flow '!C10</f>
        <v>4839942.6500000004</v>
      </c>
      <c r="D117" s="331"/>
      <c r="E117" s="331">
        <f>-'Cash Flow '!D10-'Notes '!G200</f>
        <v>5299364.9400000004</v>
      </c>
      <c r="F117" s="331"/>
    </row>
    <row r="118" spans="1:6">
      <c r="A118" s="396"/>
      <c r="B118" s="321" t="s">
        <v>164</v>
      </c>
      <c r="C118" s="331">
        <v>0</v>
      </c>
      <c r="D118" s="331">
        <f>SUM(C116:C118)</f>
        <v>6417010.8500000006</v>
      </c>
      <c r="E118" s="331">
        <v>0</v>
      </c>
      <c r="F118" s="331">
        <f>SUM(E116:E118)</f>
        <v>7538168.6400000006</v>
      </c>
    </row>
    <row r="119" spans="1:6">
      <c r="A119" s="396"/>
      <c r="B119" s="321" t="s">
        <v>161</v>
      </c>
      <c r="C119" s="331"/>
      <c r="D119" s="331"/>
      <c r="E119" s="331"/>
      <c r="F119" s="331"/>
    </row>
    <row r="120" spans="1:6" ht="15" customHeight="1">
      <c r="A120" s="396"/>
      <c r="B120" s="321" t="s">
        <v>162</v>
      </c>
      <c r="C120" s="331">
        <f>C52</f>
        <v>1473637.6</v>
      </c>
      <c r="D120" s="331"/>
      <c r="E120" s="331">
        <f>E52</f>
        <v>1577068.2</v>
      </c>
      <c r="F120" s="331"/>
    </row>
    <row r="121" spans="1:6">
      <c r="A121" s="396"/>
      <c r="B121" s="321" t="s">
        <v>165</v>
      </c>
      <c r="C121" s="331">
        <v>471729.98</v>
      </c>
      <c r="D121" s="331">
        <f>SUM(C120:C121)</f>
        <v>1945367.58</v>
      </c>
      <c r="E121" s="331">
        <v>0</v>
      </c>
      <c r="F121" s="331">
        <f>SUM(E120:E121)</f>
        <v>1577068.2</v>
      </c>
    </row>
    <row r="122" spans="1:6">
      <c r="A122" s="396"/>
      <c r="B122" s="323" t="s">
        <v>3</v>
      </c>
      <c r="C122" s="331"/>
      <c r="D122" s="331">
        <f>D118-D121</f>
        <v>4471643.2700000005</v>
      </c>
      <c r="E122" s="331"/>
      <c r="F122" s="331">
        <f>F118-F121</f>
        <v>5961100.4400000004</v>
      </c>
    </row>
    <row r="123" spans="1:6">
      <c r="B123" s="17"/>
    </row>
    <row r="124" spans="1:6">
      <c r="A124" s="397">
        <v>12</v>
      </c>
      <c r="B124" s="322" t="s">
        <v>109</v>
      </c>
      <c r="C124" s="331"/>
      <c r="D124" s="331"/>
      <c r="E124" s="331"/>
      <c r="F124" s="331"/>
    </row>
    <row r="125" spans="1:6">
      <c r="A125" s="398"/>
      <c r="B125" s="321" t="s">
        <v>111</v>
      </c>
      <c r="C125" s="331"/>
      <c r="D125" s="331">
        <f>'Notes '!G148</f>
        <v>73469115.200000003</v>
      </c>
      <c r="E125" s="331"/>
      <c r="F125" s="331">
        <v>63975181.800000012</v>
      </c>
    </row>
    <row r="126" spans="1:6">
      <c r="A126" s="398"/>
      <c r="B126" s="321" t="s">
        <v>112</v>
      </c>
      <c r="C126" s="331"/>
      <c r="D126" s="331">
        <f>'Notes '!F148</f>
        <v>66980289.299999997</v>
      </c>
      <c r="E126" s="331"/>
      <c r="F126" s="331">
        <f>D125</f>
        <v>73469115.200000003</v>
      </c>
    </row>
    <row r="127" spans="1:6">
      <c r="A127" s="399"/>
      <c r="B127" s="322" t="s">
        <v>109</v>
      </c>
      <c r="C127" s="331"/>
      <c r="D127" s="331">
        <f>D125-D126</f>
        <v>6488825.900000006</v>
      </c>
      <c r="E127" s="331"/>
      <c r="F127" s="331">
        <f>F125-F126</f>
        <v>-9493933.3999999911</v>
      </c>
    </row>
    <row r="129" spans="1:6">
      <c r="A129" s="396">
        <v>13</v>
      </c>
      <c r="B129" s="325" t="s">
        <v>113</v>
      </c>
      <c r="C129" s="331"/>
      <c r="D129" s="331"/>
      <c r="E129" s="331"/>
      <c r="F129" s="331"/>
    </row>
    <row r="130" spans="1:6">
      <c r="A130" s="396"/>
      <c r="B130" s="321" t="s">
        <v>115</v>
      </c>
      <c r="C130" s="331">
        <f>'Notes '!F18</f>
        <v>38100000</v>
      </c>
      <c r="D130" s="331"/>
      <c r="E130" s="331">
        <v>0</v>
      </c>
      <c r="F130" s="331"/>
    </row>
    <row r="131" spans="1:6">
      <c r="A131" s="396"/>
      <c r="B131" s="321" t="s">
        <v>116</v>
      </c>
      <c r="C131" s="331">
        <v>0</v>
      </c>
      <c r="D131" s="331">
        <f>SUM(C130:C131)</f>
        <v>38100000</v>
      </c>
      <c r="E131" s="331">
        <v>0</v>
      </c>
      <c r="F131" s="331">
        <f>SUM(E130:E131)</f>
        <v>0</v>
      </c>
    </row>
    <row r="132" spans="1:6">
      <c r="A132" s="396"/>
      <c r="B132" s="323" t="s">
        <v>39</v>
      </c>
      <c r="C132" s="331"/>
      <c r="D132" s="331"/>
      <c r="E132" s="331"/>
      <c r="F132" s="331"/>
    </row>
    <row r="133" spans="1:6">
      <c r="A133" s="396"/>
      <c r="B133" s="321" t="s">
        <v>117</v>
      </c>
      <c r="C133" s="331">
        <f>'Notes '!G17</f>
        <v>38100000</v>
      </c>
      <c r="D133" s="331"/>
      <c r="E133" s="331">
        <v>0</v>
      </c>
      <c r="F133" s="331"/>
    </row>
    <row r="134" spans="1:6">
      <c r="A134" s="396"/>
      <c r="B134" s="321" t="s">
        <v>118</v>
      </c>
      <c r="C134" s="331">
        <v>0</v>
      </c>
      <c r="D134" s="331">
        <f>SUM(C133:C134)</f>
        <v>38100000</v>
      </c>
      <c r="E134" s="331">
        <v>0</v>
      </c>
      <c r="F134" s="331">
        <f>SUM(E133:E134)</f>
        <v>0</v>
      </c>
    </row>
    <row r="135" spans="1:6">
      <c r="A135" s="396"/>
      <c r="B135" s="325" t="s">
        <v>113</v>
      </c>
      <c r="C135" s="331"/>
      <c r="D135" s="331">
        <f>D131-D134</f>
        <v>0</v>
      </c>
      <c r="E135" s="331"/>
      <c r="F135" s="331">
        <f>F131-F134</f>
        <v>0</v>
      </c>
    </row>
    <row r="137" spans="1:6">
      <c r="A137" s="397">
        <v>14</v>
      </c>
      <c r="B137" s="325" t="s">
        <v>121</v>
      </c>
      <c r="C137" s="331"/>
      <c r="D137" s="331"/>
      <c r="E137" s="331"/>
      <c r="F137" s="331"/>
    </row>
    <row r="138" spans="1:6">
      <c r="A138" s="398"/>
      <c r="B138" s="321" t="s">
        <v>123</v>
      </c>
      <c r="C138" s="331"/>
      <c r="D138" s="331">
        <f>'Balance Sheet'!E16</f>
        <v>157641476.89000002</v>
      </c>
      <c r="E138" s="331"/>
      <c r="F138" s="331">
        <f>D140</f>
        <v>215702733.88999999</v>
      </c>
    </row>
    <row r="139" spans="1:6">
      <c r="A139" s="398"/>
      <c r="B139" s="326" t="s">
        <v>39</v>
      </c>
      <c r="C139" s="331"/>
      <c r="D139" s="331"/>
      <c r="E139" s="331"/>
      <c r="F139" s="331"/>
    </row>
    <row r="140" spans="1:6">
      <c r="A140" s="398"/>
      <c r="B140" s="321" t="s">
        <v>124</v>
      </c>
      <c r="C140" s="331"/>
      <c r="D140" s="331">
        <f>'Balance Sheet'!F16</f>
        <v>215702733.88999999</v>
      </c>
      <c r="E140" s="331"/>
      <c r="F140" s="331">
        <v>79721780.409999996</v>
      </c>
    </row>
    <row r="141" spans="1:6">
      <c r="A141" s="399"/>
      <c r="B141" s="325" t="s">
        <v>121</v>
      </c>
      <c r="C141" s="331"/>
      <c r="D141" s="331">
        <f>D138-D140</f>
        <v>-58061256.99999997</v>
      </c>
      <c r="E141" s="331"/>
      <c r="F141" s="331">
        <f>F138-F140</f>
        <v>135980953.47999999</v>
      </c>
    </row>
    <row r="143" spans="1:6">
      <c r="A143" s="397">
        <v>15</v>
      </c>
      <c r="B143" s="326" t="s">
        <v>22</v>
      </c>
      <c r="C143" s="331"/>
      <c r="D143" s="331"/>
      <c r="E143" s="331"/>
      <c r="F143" s="331"/>
    </row>
    <row r="144" spans="1:6">
      <c r="A144" s="398"/>
      <c r="B144" s="321" t="s">
        <v>125</v>
      </c>
      <c r="C144" s="331"/>
      <c r="D144" s="331">
        <f>C80</f>
        <v>92451.819999999992</v>
      </c>
      <c r="E144" s="331"/>
      <c r="F144" s="331">
        <f>E80</f>
        <v>500740.33999999997</v>
      </c>
    </row>
    <row r="145" spans="1:6" ht="15" customHeight="1">
      <c r="A145" s="398"/>
      <c r="B145" s="327" t="s">
        <v>126</v>
      </c>
      <c r="C145" s="331"/>
      <c r="D145" s="331">
        <f>'Cash Flow '!C11</f>
        <v>12722963.673424626</v>
      </c>
      <c r="E145" s="331"/>
      <c r="F145" s="331">
        <f>'Cash Flow '!D11</f>
        <v>11938926.943150684</v>
      </c>
    </row>
    <row r="146" spans="1:6">
      <c r="A146" s="398"/>
      <c r="B146" s="327" t="s">
        <v>143</v>
      </c>
      <c r="C146" s="331"/>
      <c r="D146" s="331">
        <f>C109</f>
        <v>461317.89972602727</v>
      </c>
      <c r="E146" s="331"/>
      <c r="F146" s="331">
        <f>E109</f>
        <v>222730.14684931512</v>
      </c>
    </row>
    <row r="147" spans="1:6" ht="15" customHeight="1">
      <c r="A147" s="398"/>
      <c r="B147" s="321" t="s">
        <v>127</v>
      </c>
      <c r="C147" s="331"/>
      <c r="D147" s="331">
        <f>C87</f>
        <v>500740.33999999997</v>
      </c>
      <c r="E147" s="331"/>
      <c r="F147" s="331">
        <f>E87</f>
        <v>434779.22</v>
      </c>
    </row>
    <row r="148" spans="1:6">
      <c r="A148" s="399"/>
      <c r="B148" s="326" t="s">
        <v>22</v>
      </c>
      <c r="C148" s="331"/>
      <c r="D148" s="331">
        <f>D144-D145-D147-D146</f>
        <v>-13592570.093150653</v>
      </c>
      <c r="E148" s="331"/>
      <c r="F148" s="331">
        <f>F144-F145-F147-F146</f>
        <v>-12095695.970000001</v>
      </c>
    </row>
    <row r="150" spans="1:6">
      <c r="A150" s="397">
        <v>16</v>
      </c>
      <c r="B150" s="325" t="s">
        <v>137</v>
      </c>
      <c r="C150" s="331"/>
      <c r="D150" s="331"/>
      <c r="E150" s="331"/>
      <c r="F150" s="331"/>
    </row>
    <row r="151" spans="1:6" ht="15" customHeight="1">
      <c r="A151" s="398"/>
      <c r="B151" s="321" t="s">
        <v>140</v>
      </c>
      <c r="C151" s="331"/>
      <c r="D151" s="331">
        <v>0</v>
      </c>
      <c r="E151" s="331"/>
      <c r="F151" s="331">
        <v>0</v>
      </c>
    </row>
    <row r="152" spans="1:6">
      <c r="A152" s="398"/>
      <c r="B152" s="321" t="s">
        <v>135</v>
      </c>
      <c r="C152" s="331"/>
      <c r="D152" s="331">
        <f>'Cash Flow '!C12</f>
        <v>0</v>
      </c>
      <c r="E152" s="331"/>
      <c r="F152" s="331">
        <f>'Cash Flow '!D12</f>
        <v>0</v>
      </c>
    </row>
    <row r="153" spans="1:6">
      <c r="A153" s="398"/>
      <c r="B153" s="321" t="s">
        <v>192</v>
      </c>
      <c r="C153" s="331"/>
      <c r="D153" s="331">
        <v>0</v>
      </c>
      <c r="E153" s="331"/>
      <c r="F153" s="331">
        <v>0</v>
      </c>
    </row>
    <row r="154" spans="1:6">
      <c r="A154" s="398"/>
      <c r="B154" s="321" t="s">
        <v>141</v>
      </c>
      <c r="C154" s="331"/>
      <c r="D154" s="331">
        <v>0</v>
      </c>
      <c r="E154" s="331"/>
      <c r="F154" s="331">
        <v>0</v>
      </c>
    </row>
    <row r="155" spans="1:6">
      <c r="A155" s="399"/>
      <c r="B155" s="325" t="s">
        <v>137</v>
      </c>
      <c r="C155" s="331"/>
      <c r="D155" s="331">
        <f>D151+D152+D153-D154</f>
        <v>0</v>
      </c>
      <c r="E155" s="331"/>
      <c r="F155" s="331">
        <f>F151+F152+F153-F154</f>
        <v>0</v>
      </c>
    </row>
    <row r="157" spans="1:6">
      <c r="A157" s="397">
        <v>17</v>
      </c>
      <c r="B157" s="323" t="s">
        <v>23</v>
      </c>
      <c r="C157" s="331"/>
      <c r="D157" s="331"/>
      <c r="E157" s="331"/>
      <c r="F157" s="331"/>
    </row>
    <row r="158" spans="1:6">
      <c r="A158" s="398"/>
      <c r="B158" s="321" t="s">
        <v>167</v>
      </c>
      <c r="C158" s="331">
        <v>0</v>
      </c>
      <c r="D158" s="331"/>
      <c r="E158" s="331">
        <v>0</v>
      </c>
      <c r="F158" s="331"/>
    </row>
    <row r="159" spans="1:6">
      <c r="A159" s="398"/>
      <c r="B159" s="321" t="s">
        <v>168</v>
      </c>
      <c r="C159" s="331">
        <f>-'Cash Flow '!C9</f>
        <v>250000</v>
      </c>
      <c r="D159" s="331"/>
      <c r="E159" s="331">
        <f>-'Cash Flow '!D9</f>
        <v>0</v>
      </c>
      <c r="F159" s="331"/>
    </row>
    <row r="160" spans="1:6">
      <c r="A160" s="398"/>
      <c r="B160" s="321" t="s">
        <v>169</v>
      </c>
      <c r="C160" s="331">
        <f>C51</f>
        <v>125000</v>
      </c>
      <c r="D160" s="331"/>
      <c r="E160" s="331">
        <v>0</v>
      </c>
      <c r="F160" s="331"/>
    </row>
    <row r="161" spans="1:6">
      <c r="A161" s="399"/>
      <c r="B161" s="323" t="s">
        <v>23</v>
      </c>
      <c r="C161" s="331"/>
      <c r="D161" s="331">
        <f>C158+C159-C160</f>
        <v>125000</v>
      </c>
      <c r="E161" s="331"/>
      <c r="F161" s="331">
        <f>E158+E159-E160</f>
        <v>0</v>
      </c>
    </row>
  </sheetData>
  <mergeCells count="21">
    <mergeCell ref="A124:A127"/>
    <mergeCell ref="A129:A135"/>
    <mergeCell ref="A157:A161"/>
    <mergeCell ref="A150:A155"/>
    <mergeCell ref="A143:A148"/>
    <mergeCell ref="A137:A141"/>
    <mergeCell ref="A63:A71"/>
    <mergeCell ref="A73:A88"/>
    <mergeCell ref="A90:A101"/>
    <mergeCell ref="A103:A113"/>
    <mergeCell ref="A115:A122"/>
    <mergeCell ref="A12:A17"/>
    <mergeCell ref="A19:A25"/>
    <mergeCell ref="A27:A42"/>
    <mergeCell ref="A44:A53"/>
    <mergeCell ref="A55:A61"/>
    <mergeCell ref="C3:D3"/>
    <mergeCell ref="E3:F3"/>
    <mergeCell ref="B3:B4"/>
    <mergeCell ref="A3:A4"/>
    <mergeCell ref="A5:A1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FD9A4-C870-49A3-939C-B5F49E95E07D}">
  <dimension ref="A1:F40"/>
  <sheetViews>
    <sheetView topLeftCell="A9" zoomScale="103" zoomScaleNormal="103" zoomScaleSheetLayoutView="103" zoomScalePageLayoutView="115" workbookViewId="0">
      <selection activeCell="E21" sqref="E21"/>
    </sheetView>
  </sheetViews>
  <sheetFormatPr defaultColWidth="9.1796875" defaultRowHeight="14.5"/>
  <cols>
    <col min="1" max="1" width="2.453125" style="99" customWidth="1"/>
    <col min="2" max="2" width="3.453125" style="101" customWidth="1"/>
    <col min="3" max="3" width="44" style="101" customWidth="1"/>
    <col min="4" max="4" width="7.81640625" style="101" customWidth="1"/>
    <col min="5" max="5" width="17.7265625" style="101" customWidth="1"/>
    <col min="6" max="6" width="17.7265625" style="378" customWidth="1"/>
    <col min="7" max="16384" width="9.1796875" style="101"/>
  </cols>
  <sheetData>
    <row r="1" spans="1:6">
      <c r="A1" s="400" t="s">
        <v>476</v>
      </c>
      <c r="B1" s="400"/>
      <c r="C1" s="400"/>
      <c r="D1" s="400"/>
      <c r="E1" s="400"/>
      <c r="F1" s="400"/>
    </row>
    <row r="2" spans="1:6" s="103" customFormat="1">
      <c r="A2" s="401" t="s">
        <v>495</v>
      </c>
      <c r="B2" s="401"/>
      <c r="C2" s="401"/>
      <c r="D2" s="102"/>
      <c r="E2" s="102"/>
      <c r="F2" s="372" t="s">
        <v>517</v>
      </c>
    </row>
    <row r="3" spans="1:6" ht="29.5" thickBot="1">
      <c r="A3" s="362"/>
      <c r="B3" s="363"/>
      <c r="C3" s="364" t="s">
        <v>0</v>
      </c>
      <c r="D3" s="365" t="s">
        <v>206</v>
      </c>
      <c r="E3" s="366" t="s">
        <v>496</v>
      </c>
      <c r="F3" s="367" t="s">
        <v>497</v>
      </c>
    </row>
    <row r="4" spans="1:6">
      <c r="B4" s="103"/>
      <c r="C4" s="104"/>
      <c r="D4" s="105"/>
      <c r="E4" s="105"/>
      <c r="F4" s="377"/>
    </row>
    <row r="5" spans="1:6">
      <c r="A5" s="106" t="s">
        <v>207</v>
      </c>
      <c r="B5" s="60" t="s">
        <v>208</v>
      </c>
      <c r="D5" s="63"/>
      <c r="E5" s="63"/>
      <c r="F5" s="344"/>
    </row>
    <row r="6" spans="1:6">
      <c r="A6" s="103"/>
      <c r="B6" s="103"/>
      <c r="C6" s="107"/>
    </row>
    <row r="7" spans="1:6">
      <c r="A7" s="106">
        <v>1</v>
      </c>
      <c r="B7" s="108" t="s">
        <v>209</v>
      </c>
      <c r="D7" s="109"/>
      <c r="E7" s="109"/>
      <c r="F7" s="379"/>
    </row>
    <row r="8" spans="1:6" s="114" customFormat="1">
      <c r="A8" s="103"/>
      <c r="B8" s="110" t="s">
        <v>210</v>
      </c>
      <c r="C8" s="111" t="s">
        <v>211</v>
      </c>
      <c r="D8" s="112">
        <f>'Notes '!A6+1</f>
        <v>3</v>
      </c>
      <c r="E8" s="113">
        <f>'Notes '!F18</f>
        <v>38100000</v>
      </c>
      <c r="F8" s="380">
        <f>'Notes '!G18</f>
        <v>38100000</v>
      </c>
    </row>
    <row r="9" spans="1:6" s="114" customFormat="1">
      <c r="A9" s="103"/>
      <c r="B9" s="110" t="s">
        <v>212</v>
      </c>
      <c r="C9" s="111" t="s">
        <v>213</v>
      </c>
      <c r="D9" s="112">
        <f>+D8+1</f>
        <v>4</v>
      </c>
      <c r="E9" s="113">
        <f>'Notes '!F32</f>
        <v>224573613.38436002</v>
      </c>
      <c r="F9" s="380">
        <f>'Notes '!G32</f>
        <v>187517185.70571059</v>
      </c>
    </row>
    <row r="10" spans="1:6" s="114" customFormat="1">
      <c r="A10" s="103"/>
      <c r="B10" s="103"/>
      <c r="C10" s="115"/>
      <c r="D10" s="116"/>
      <c r="E10" s="116"/>
      <c r="F10" s="381"/>
    </row>
    <row r="11" spans="1:6" s="114" customFormat="1">
      <c r="A11" s="106">
        <v>2</v>
      </c>
      <c r="B11" s="107" t="s">
        <v>214</v>
      </c>
      <c r="C11" s="101"/>
      <c r="D11" s="116"/>
      <c r="E11" s="116"/>
      <c r="F11" s="381"/>
    </row>
    <row r="12" spans="1:6" s="114" customFormat="1">
      <c r="A12" s="103"/>
      <c r="B12" s="103" t="s">
        <v>210</v>
      </c>
      <c r="C12" s="101" t="s">
        <v>215</v>
      </c>
      <c r="D12" s="112">
        <f>+D9+1</f>
        <v>5</v>
      </c>
      <c r="E12" s="113">
        <f>'Notes '!F40</f>
        <v>9230310.0199019127</v>
      </c>
      <c r="F12" s="380">
        <f>'Notes '!G40</f>
        <v>3203508.26</v>
      </c>
    </row>
    <row r="13" spans="1:6" s="114" customFormat="1">
      <c r="A13" s="103"/>
      <c r="B13" s="103" t="s">
        <v>212</v>
      </c>
      <c r="C13" s="101" t="s">
        <v>216</v>
      </c>
      <c r="D13" s="112">
        <f>+D12+1</f>
        <v>6</v>
      </c>
      <c r="E13" s="113">
        <f>'Notes '!D53</f>
        <v>13577351.807055622</v>
      </c>
      <c r="F13" s="380">
        <f>'Notes '!F53</f>
        <v>8850581.3173526041</v>
      </c>
    </row>
    <row r="14" spans="1:6" s="114" customFormat="1">
      <c r="A14" s="103"/>
      <c r="B14" s="103"/>
      <c r="C14" s="111"/>
      <c r="D14" s="112"/>
      <c r="E14" s="112"/>
      <c r="F14" s="382"/>
    </row>
    <row r="15" spans="1:6" s="114" customFormat="1">
      <c r="A15" s="106">
        <v>3</v>
      </c>
      <c r="B15" s="117" t="s">
        <v>197</v>
      </c>
      <c r="C15" s="101"/>
      <c r="D15" s="112"/>
      <c r="E15" s="112"/>
      <c r="F15" s="382"/>
    </row>
    <row r="16" spans="1:6" s="114" customFormat="1">
      <c r="A16" s="103"/>
      <c r="B16" s="103" t="s">
        <v>210</v>
      </c>
      <c r="C16" s="101" t="s">
        <v>217</v>
      </c>
      <c r="D16" s="112">
        <f>D13+1</f>
        <v>7</v>
      </c>
      <c r="E16" s="113">
        <f>'Notes '!F61</f>
        <v>157641476.89000002</v>
      </c>
      <c r="F16" s="380">
        <f>'Notes '!G61</f>
        <v>215702733.88999999</v>
      </c>
    </row>
    <row r="17" spans="1:6" s="114" customFormat="1">
      <c r="A17" s="103"/>
      <c r="B17" s="103" t="s">
        <v>212</v>
      </c>
      <c r="C17" s="101" t="s">
        <v>218</v>
      </c>
      <c r="D17" s="112">
        <f>+D16+1</f>
        <v>8</v>
      </c>
      <c r="E17" s="112"/>
      <c r="F17" s="382"/>
    </row>
    <row r="18" spans="1:6" s="114" customFormat="1">
      <c r="A18" s="103"/>
      <c r="B18" s="103"/>
      <c r="C18" s="101" t="s">
        <v>219</v>
      </c>
      <c r="D18" s="112"/>
      <c r="E18" s="113">
        <f>'Notes '!F67</f>
        <v>4183922.52</v>
      </c>
      <c r="F18" s="380">
        <f>'Notes '!G67</f>
        <v>1307675</v>
      </c>
    </row>
    <row r="19" spans="1:6" s="114" customFormat="1">
      <c r="A19" s="103"/>
      <c r="B19" s="103"/>
      <c r="C19" s="101" t="s">
        <v>220</v>
      </c>
      <c r="D19" s="112"/>
      <c r="E19" s="113">
        <f>'Notes '!F68</f>
        <v>68015616.060000002</v>
      </c>
      <c r="F19" s="380">
        <f>'Notes '!G68</f>
        <v>103127445.60000002</v>
      </c>
    </row>
    <row r="20" spans="1:6" s="114" customFormat="1">
      <c r="A20" s="103"/>
      <c r="B20" s="103" t="s">
        <v>221</v>
      </c>
      <c r="C20" s="101" t="s">
        <v>222</v>
      </c>
      <c r="D20" s="112">
        <f>+D17+1</f>
        <v>9</v>
      </c>
      <c r="E20" s="113">
        <f>'Notes '!F83</f>
        <v>33756015.797103822</v>
      </c>
      <c r="F20" s="380">
        <f>'Notes '!G83</f>
        <v>34827150.975336</v>
      </c>
    </row>
    <row r="21" spans="1:6" s="114" customFormat="1">
      <c r="A21" s="103"/>
      <c r="B21" s="103" t="s">
        <v>223</v>
      </c>
      <c r="C21" s="101" t="s">
        <v>224</v>
      </c>
      <c r="D21" s="112">
        <f>+D20+1</f>
        <v>10</v>
      </c>
      <c r="E21" s="113">
        <f>'Notes '!F90</f>
        <v>4814704.0044263639</v>
      </c>
      <c r="F21" s="380">
        <f>'Notes '!G90</f>
        <v>10576637.609999999</v>
      </c>
    </row>
    <row r="22" spans="1:6" s="114" customFormat="1" ht="15" thickBot="1">
      <c r="A22" s="103"/>
      <c r="B22" s="103"/>
      <c r="C22" s="118" t="s">
        <v>225</v>
      </c>
      <c r="D22" s="112"/>
      <c r="E22" s="119">
        <f>SUM(E8:E21)</f>
        <v>553893010.48284769</v>
      </c>
      <c r="F22" s="383">
        <f>SUM(F8:F21)</f>
        <v>603212918.35839915</v>
      </c>
    </row>
    <row r="23" spans="1:6" s="114" customFormat="1" ht="15" thickTop="1">
      <c r="A23" s="103"/>
      <c r="B23" s="103"/>
      <c r="C23" s="120"/>
      <c r="D23" s="112"/>
      <c r="E23" s="112"/>
      <c r="F23" s="382"/>
    </row>
    <row r="24" spans="1:6" s="114" customFormat="1">
      <c r="A24" s="106" t="s">
        <v>226</v>
      </c>
      <c r="B24" s="107" t="s">
        <v>227</v>
      </c>
      <c r="C24" s="101"/>
      <c r="D24" s="112"/>
      <c r="E24" s="112"/>
      <c r="F24" s="382"/>
    </row>
    <row r="25" spans="1:6" s="114" customFormat="1">
      <c r="A25" s="106">
        <v>1</v>
      </c>
      <c r="B25" s="108" t="s">
        <v>228</v>
      </c>
      <c r="C25" s="101"/>
      <c r="D25" s="112"/>
      <c r="E25" s="112"/>
      <c r="F25" s="382"/>
    </row>
    <row r="26" spans="1:6" s="114" customFormat="1">
      <c r="A26" s="106"/>
      <c r="B26" s="114" t="s">
        <v>210</v>
      </c>
      <c r="C26" s="114" t="s">
        <v>229</v>
      </c>
      <c r="D26" s="112">
        <f>+D21+1</f>
        <v>11</v>
      </c>
      <c r="E26" s="112"/>
      <c r="F26" s="382"/>
    </row>
    <row r="27" spans="1:6" s="114" customFormat="1">
      <c r="A27" s="106"/>
      <c r="B27" s="121"/>
      <c r="C27" s="122" t="s">
        <v>230</v>
      </c>
      <c r="E27" s="113">
        <f>'Note 11'!L29</f>
        <v>199465285.38199362</v>
      </c>
      <c r="F27" s="380">
        <v>132560577.254049</v>
      </c>
    </row>
    <row r="28" spans="1:6">
      <c r="A28" s="106"/>
      <c r="B28" s="121"/>
      <c r="C28" s="122" t="s">
        <v>231</v>
      </c>
      <c r="D28" s="112"/>
      <c r="E28" s="113">
        <f>'Note 11'!N29</f>
        <v>650752</v>
      </c>
      <c r="F28" s="380">
        <v>10960</v>
      </c>
    </row>
    <row r="29" spans="1:6">
      <c r="A29" s="106"/>
      <c r="B29" s="121"/>
      <c r="C29" s="122" t="s">
        <v>232</v>
      </c>
      <c r="E29" s="113">
        <v>0</v>
      </c>
      <c r="F29" s="380">
        <v>11261755.3668493</v>
      </c>
    </row>
    <row r="30" spans="1:6">
      <c r="A30" s="106"/>
      <c r="B30" s="103" t="s">
        <v>212</v>
      </c>
      <c r="C30" s="123" t="s">
        <v>233</v>
      </c>
      <c r="D30" s="112">
        <f>D26+1</f>
        <v>12</v>
      </c>
      <c r="E30" s="113">
        <f>'Notes '!F106</f>
        <v>3314270.1199999996</v>
      </c>
      <c r="F30" s="380">
        <f>'Notes '!G106</f>
        <v>3326058.5083333328</v>
      </c>
    </row>
    <row r="31" spans="1:6">
      <c r="A31" s="106"/>
      <c r="B31" s="103" t="s">
        <v>221</v>
      </c>
      <c r="C31" s="101" t="s">
        <v>234</v>
      </c>
      <c r="D31" s="112">
        <f>D30+1</f>
        <v>13</v>
      </c>
      <c r="E31" s="113">
        <f>'Notes '!F115</f>
        <v>4872756</v>
      </c>
      <c r="F31" s="380">
        <f>'Notes '!G115</f>
        <v>9682123</v>
      </c>
    </row>
    <row r="32" spans="1:6">
      <c r="A32" s="106"/>
      <c r="B32" s="103"/>
      <c r="C32" s="115"/>
      <c r="D32" s="112"/>
      <c r="E32" s="112"/>
      <c r="F32" s="382"/>
    </row>
    <row r="33" spans="1:6">
      <c r="A33" s="106">
        <v>2</v>
      </c>
      <c r="B33" s="117" t="s">
        <v>235</v>
      </c>
      <c r="D33" s="112"/>
      <c r="E33" s="112"/>
      <c r="F33" s="382"/>
    </row>
    <row r="34" spans="1:6">
      <c r="A34" s="106"/>
      <c r="B34" s="103" t="s">
        <v>210</v>
      </c>
      <c r="C34" s="101" t="s">
        <v>6</v>
      </c>
      <c r="D34" s="112">
        <f>+D31+1</f>
        <v>14</v>
      </c>
      <c r="E34" s="113">
        <f>'Notes '!F125</f>
        <v>50598152.498966783</v>
      </c>
      <c r="F34" s="380">
        <f>'Notes '!G125</f>
        <v>54610146.70000001</v>
      </c>
    </row>
    <row r="35" spans="1:6">
      <c r="A35" s="106"/>
      <c r="B35" s="103" t="s">
        <v>212</v>
      </c>
      <c r="C35" s="101" t="s">
        <v>236</v>
      </c>
      <c r="D35" s="112">
        <f>+D34+1</f>
        <v>15</v>
      </c>
      <c r="E35" s="113">
        <f>'Notes '!F138</f>
        <v>161456842.93000001</v>
      </c>
      <c r="F35" s="380">
        <f>'Notes '!G138</f>
        <v>235057750.78749996</v>
      </c>
    </row>
    <row r="36" spans="1:6">
      <c r="A36" s="106"/>
      <c r="B36" s="103" t="s">
        <v>221</v>
      </c>
      <c r="C36" s="101" t="s">
        <v>237</v>
      </c>
      <c r="D36" s="112">
        <f>+D35+1</f>
        <v>16</v>
      </c>
      <c r="E36" s="113">
        <f>'Notes '!F150</f>
        <v>96761276.719999999</v>
      </c>
      <c r="F36" s="380">
        <f>'Notes '!G150</f>
        <v>113558869.91</v>
      </c>
    </row>
    <row r="37" spans="1:6">
      <c r="A37" s="106"/>
      <c r="B37" s="103" t="s">
        <v>223</v>
      </c>
      <c r="C37" s="101" t="s">
        <v>238</v>
      </c>
      <c r="D37" s="112">
        <f>+D36+1</f>
        <v>17</v>
      </c>
      <c r="E37" s="113">
        <f>'Notes '!F169</f>
        <v>35175037.231887139</v>
      </c>
      <c r="F37" s="380">
        <f>'Notes '!G169</f>
        <v>41567608.629999995</v>
      </c>
    </row>
    <row r="38" spans="1:6">
      <c r="A38" s="106"/>
      <c r="B38" s="103" t="s">
        <v>239</v>
      </c>
      <c r="C38" s="101" t="s">
        <v>240</v>
      </c>
      <c r="D38" s="112">
        <f>+D37+1</f>
        <v>18</v>
      </c>
      <c r="E38" s="113">
        <f>'Notes '!F176</f>
        <v>1598637.6</v>
      </c>
      <c r="F38" s="380">
        <f>'Notes '!G176</f>
        <v>1577068.2</v>
      </c>
    </row>
    <row r="39" spans="1:6" ht="15" thickBot="1">
      <c r="A39" s="100"/>
      <c r="B39" s="103"/>
      <c r="C39" s="118" t="s">
        <v>225</v>
      </c>
      <c r="D39" s="112"/>
      <c r="E39" s="119">
        <f t="shared" ref="E39" si="0">SUM(E27:E38)</f>
        <v>553893010.48284757</v>
      </c>
      <c r="F39" s="383">
        <f>SUM(F27:F38)</f>
        <v>603212918.35673165</v>
      </c>
    </row>
    <row r="40" spans="1:6" ht="15" thickTop="1"/>
  </sheetData>
  <mergeCells count="2">
    <mergeCell ref="A1:F1"/>
    <mergeCell ref="A2:C2"/>
  </mergeCells>
  <pageMargins left="0.39370078740157483" right="0.39370078740157483" top="0.19685039370078741" bottom="0.19685039370078741" header="0.19685039370078741" footer="0.19685039370078741"/>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F9F6-04B5-466E-99D0-005BC58A91EF}">
  <dimension ref="A1:F42"/>
  <sheetViews>
    <sheetView zoomScaleNormal="100" zoomScaleSheetLayoutView="85" workbookViewId="0">
      <selection activeCell="F8" sqref="F8"/>
    </sheetView>
  </sheetViews>
  <sheetFormatPr defaultColWidth="9.1796875" defaultRowHeight="14.5"/>
  <cols>
    <col min="1" max="1" width="4.54296875" style="114" customWidth="1"/>
    <col min="2" max="2" width="43" style="114" customWidth="1"/>
    <col min="3" max="3" width="7.26953125" style="114" customWidth="1"/>
    <col min="4" max="5" width="19.7265625" style="114" customWidth="1"/>
    <col min="6" max="6" width="11.54296875" style="114" bestFit="1" customWidth="1"/>
    <col min="7" max="16384" width="9.1796875" style="114"/>
  </cols>
  <sheetData>
    <row r="1" spans="1:6" ht="15" customHeight="1">
      <c r="A1" s="126" t="str" cm="1">
        <f t="array" ref="A1">'Balance Sheet'!A1:A1</f>
        <v>ABC LIMITED</v>
      </c>
      <c r="B1" s="126"/>
      <c r="C1" s="126"/>
      <c r="D1" s="126"/>
      <c r="E1" s="384"/>
    </row>
    <row r="2" spans="1:6">
      <c r="A2" s="402" t="s">
        <v>499</v>
      </c>
      <c r="B2" s="402"/>
      <c r="C2" s="402"/>
      <c r="D2" s="402"/>
      <c r="E2" s="373" t="str">
        <f>'Balance Sheet'!F2</f>
        <v>Amount in `</v>
      </c>
    </row>
    <row r="3" spans="1:6" ht="29.5" thickBot="1">
      <c r="A3" s="368"/>
      <c r="B3" s="369" t="s">
        <v>0</v>
      </c>
      <c r="C3" s="370" t="s">
        <v>206</v>
      </c>
      <c r="D3" s="370" t="s">
        <v>498</v>
      </c>
      <c r="E3" s="371" t="s">
        <v>498</v>
      </c>
    </row>
    <row r="4" spans="1:6">
      <c r="A4" s="127"/>
      <c r="B4" s="127"/>
      <c r="C4" s="128"/>
      <c r="D4" s="128"/>
      <c r="E4" s="129"/>
    </row>
    <row r="5" spans="1:6">
      <c r="A5" s="130" t="s">
        <v>241</v>
      </c>
      <c r="B5" s="127" t="s">
        <v>242</v>
      </c>
      <c r="C5" s="128"/>
      <c r="D5" s="128"/>
      <c r="E5" s="129"/>
    </row>
    <row r="6" spans="1:6">
      <c r="A6" s="131"/>
      <c r="B6" s="127" t="s">
        <v>243</v>
      </c>
      <c r="C6" s="132">
        <f>+'Balance Sheet'!D38+1</f>
        <v>19</v>
      </c>
      <c r="D6" s="124">
        <f>'Notes '!F183</f>
        <v>1589669196.8699999</v>
      </c>
      <c r="E6" s="385">
        <f>'Notes '!G183</f>
        <v>1793186124.4100001</v>
      </c>
    </row>
    <row r="7" spans="1:6">
      <c r="A7" s="131"/>
      <c r="B7" s="127" t="s">
        <v>244</v>
      </c>
      <c r="C7" s="132">
        <f>+C6+1</f>
        <v>20</v>
      </c>
      <c r="D7" s="137">
        <f>'Notes '!F192</f>
        <v>48562526.899999999</v>
      </c>
      <c r="E7" s="386">
        <f>'Notes '!G192</f>
        <v>38509738.440000005</v>
      </c>
    </row>
    <row r="8" spans="1:6">
      <c r="A8" s="131"/>
      <c r="B8" s="127"/>
      <c r="C8" s="136"/>
      <c r="D8" s="124">
        <f>+D6+D7</f>
        <v>1638231723.77</v>
      </c>
      <c r="E8" s="385">
        <f>+E6+E7</f>
        <v>1831695862.8500001</v>
      </c>
      <c r="F8" s="125"/>
    </row>
    <row r="9" spans="1:6">
      <c r="A9" s="130" t="s">
        <v>245</v>
      </c>
      <c r="B9" s="127" t="s">
        <v>246</v>
      </c>
      <c r="C9" s="132">
        <f>+C7+1</f>
        <v>21</v>
      </c>
      <c r="D9" s="124">
        <f>'Notes '!F212</f>
        <v>7124267.2700000005</v>
      </c>
      <c r="E9" s="385">
        <f>'Notes '!G212</f>
        <v>15751721.520000001</v>
      </c>
    </row>
    <row r="10" spans="1:6" ht="15" thickBot="1">
      <c r="A10" s="130" t="s">
        <v>247</v>
      </c>
      <c r="B10" s="138" t="s">
        <v>248</v>
      </c>
      <c r="C10" s="131"/>
      <c r="D10" s="139">
        <f t="shared" ref="D10:E10" si="0">+D8+D9</f>
        <v>1645355991.04</v>
      </c>
      <c r="E10" s="387">
        <f t="shared" si="0"/>
        <v>1847447584.3700001</v>
      </c>
    </row>
    <row r="11" spans="1:6" ht="15" thickTop="1">
      <c r="A11" s="131"/>
      <c r="B11" s="127"/>
      <c r="C11" s="131"/>
      <c r="D11" s="131"/>
      <c r="E11" s="131"/>
    </row>
    <row r="12" spans="1:6">
      <c r="A12" s="130" t="s">
        <v>249</v>
      </c>
      <c r="B12" s="140" t="s">
        <v>250</v>
      </c>
      <c r="C12" s="129"/>
      <c r="D12" s="129"/>
      <c r="E12" s="129"/>
    </row>
    <row r="13" spans="1:6">
      <c r="A13" s="127"/>
      <c r="B13" s="127" t="s">
        <v>251</v>
      </c>
      <c r="C13" s="132">
        <f>+C9+1</f>
        <v>22</v>
      </c>
      <c r="D13" s="134">
        <f>'Notes '!F218</f>
        <v>479047550.63</v>
      </c>
      <c r="E13" s="388">
        <f>'Notes '!G218</f>
        <v>339514435.00000006</v>
      </c>
    </row>
    <row r="14" spans="1:6">
      <c r="A14" s="127"/>
      <c r="B14" s="127" t="s">
        <v>252</v>
      </c>
      <c r="C14" s="132">
        <f>+C13+1</f>
        <v>23</v>
      </c>
      <c r="D14" s="134">
        <f>'Notes '!F225</f>
        <v>881689700.28999996</v>
      </c>
      <c r="E14" s="388">
        <f>'Notes '!G225</f>
        <v>1226006607.6800001</v>
      </c>
    </row>
    <row r="15" spans="1:6" ht="29">
      <c r="A15" s="141"/>
      <c r="B15" s="142" t="s">
        <v>253</v>
      </c>
      <c r="C15" s="132">
        <f>+C14+1</f>
        <v>24</v>
      </c>
      <c r="D15" s="124">
        <f>'Notes '!F242</f>
        <v>-12195182.488966778</v>
      </c>
      <c r="E15" s="385">
        <f>'Notes '!G242</f>
        <v>13917382.644431781</v>
      </c>
    </row>
    <row r="16" spans="1:6">
      <c r="A16" s="141"/>
      <c r="B16" s="142" t="s">
        <v>254</v>
      </c>
      <c r="C16" s="132">
        <f>+C15+1</f>
        <v>25</v>
      </c>
      <c r="D16" s="134">
        <f>'Notes '!F258</f>
        <v>31915099.299999997</v>
      </c>
      <c r="E16" s="388">
        <f>'Notes '!G258</f>
        <v>23110064.589999996</v>
      </c>
    </row>
    <row r="17" spans="1:6">
      <c r="A17" s="127"/>
      <c r="B17" s="127" t="s">
        <v>255</v>
      </c>
      <c r="C17" s="132">
        <f>+C16+1</f>
        <v>26</v>
      </c>
      <c r="D17" s="134">
        <f>'Notes '!F267</f>
        <v>31062957</v>
      </c>
      <c r="E17" s="388">
        <f>'Notes '!G267</f>
        <v>37423272</v>
      </c>
    </row>
    <row r="18" spans="1:6">
      <c r="A18" s="127"/>
      <c r="B18" s="127" t="s">
        <v>256</v>
      </c>
      <c r="C18" s="132">
        <f>+C17+1</f>
        <v>27</v>
      </c>
      <c r="D18" s="134">
        <f>'Notes '!F274</f>
        <v>16605237.063424626</v>
      </c>
      <c r="E18" s="388">
        <f>'Notes '!G274</f>
        <v>19449623.293150682</v>
      </c>
    </row>
    <row r="19" spans="1:6">
      <c r="A19" s="127"/>
      <c r="B19" s="127" t="s">
        <v>257</v>
      </c>
      <c r="C19" s="132">
        <f>+'Balance Sheet'!D26</f>
        <v>11</v>
      </c>
      <c r="D19" s="135">
        <f>'Note 11'!O23+11790.3900007009</f>
        <v>10002428.514650438</v>
      </c>
      <c r="E19" s="389">
        <f>'Note 11'!O20+11789.39</f>
        <v>8258678.4586423635</v>
      </c>
      <c r="F19" s="133"/>
    </row>
    <row r="20" spans="1:6">
      <c r="A20" s="127"/>
      <c r="B20" s="127" t="s">
        <v>258</v>
      </c>
      <c r="C20" s="132">
        <f>+C18+1</f>
        <v>28</v>
      </c>
      <c r="D20" s="134">
        <f>'Notes '!F291</f>
        <v>152514415.72000003</v>
      </c>
      <c r="E20" s="388">
        <f>'Notes '!G291</f>
        <v>128800447.96000001</v>
      </c>
    </row>
    <row r="21" spans="1:6" ht="15" thickBot="1">
      <c r="A21" s="131"/>
      <c r="B21" s="138" t="s">
        <v>259</v>
      </c>
      <c r="C21" s="132"/>
      <c r="D21" s="139">
        <f>SUM(D13:D20)</f>
        <v>1590642206.0291083</v>
      </c>
      <c r="E21" s="387">
        <f>SUM(E13:E20)</f>
        <v>1796480511.626225</v>
      </c>
    </row>
    <row r="22" spans="1:6" ht="15" thickTop="1">
      <c r="A22" s="143" t="s">
        <v>260</v>
      </c>
      <c r="B22" s="138" t="s">
        <v>261</v>
      </c>
      <c r="C22" s="128"/>
      <c r="D22" s="124">
        <f t="shared" ref="D22" si="1">D10-D21</f>
        <v>54713785.010891676</v>
      </c>
      <c r="E22" s="385">
        <f>E10-E21</f>
        <v>50967072.743775129</v>
      </c>
    </row>
    <row r="23" spans="1:6">
      <c r="A23" s="130" t="s">
        <v>262</v>
      </c>
      <c r="B23" s="138" t="s">
        <v>263</v>
      </c>
      <c r="C23" s="129"/>
      <c r="D23" s="129"/>
      <c r="E23" s="129"/>
    </row>
    <row r="24" spans="1:6">
      <c r="A24" s="130"/>
      <c r="B24" s="144" t="s">
        <v>264</v>
      </c>
      <c r="C24" s="129"/>
      <c r="D24" s="135">
        <v>11405102.984426364</v>
      </c>
      <c r="E24" s="389">
        <v>16000000</v>
      </c>
    </row>
    <row r="25" spans="1:6">
      <c r="A25" s="130"/>
      <c r="B25" s="144" t="s">
        <v>265</v>
      </c>
      <c r="C25" s="129"/>
      <c r="D25" s="135">
        <v>-703392.14188713394</v>
      </c>
      <c r="E25" s="389">
        <v>0</v>
      </c>
    </row>
    <row r="26" spans="1:6">
      <c r="A26" s="130"/>
      <c r="B26" s="144" t="s">
        <v>266</v>
      </c>
      <c r="C26" s="129"/>
      <c r="D26" s="135">
        <v>4726770.4897030182</v>
      </c>
      <c r="E26" s="389">
        <v>-564478.02261555998</v>
      </c>
    </row>
    <row r="27" spans="1:6">
      <c r="A27" s="130"/>
      <c r="B27" s="145" t="s">
        <v>267</v>
      </c>
      <c r="C27" s="129"/>
      <c r="D27" s="135">
        <v>2228876</v>
      </c>
      <c r="E27" s="389">
        <v>496181.79</v>
      </c>
    </row>
    <row r="28" spans="1:6" ht="15" thickBot="1">
      <c r="A28" s="130" t="s">
        <v>268</v>
      </c>
      <c r="B28" s="138" t="s">
        <v>269</v>
      </c>
      <c r="C28" s="130"/>
      <c r="D28" s="139">
        <f>D22-SUM(D24:D27)</f>
        <v>37056427.678649426</v>
      </c>
      <c r="E28" s="387">
        <f>E22-SUM(E24:E27)</f>
        <v>35035368.97639069</v>
      </c>
    </row>
    <row r="29" spans="1:6" ht="15" thickTop="1">
      <c r="A29" s="130"/>
      <c r="B29" s="138"/>
      <c r="C29" s="130"/>
      <c r="D29" s="130"/>
      <c r="E29" s="131"/>
    </row>
    <row r="30" spans="1:6">
      <c r="A30" s="130" t="s">
        <v>270</v>
      </c>
      <c r="B30" s="138" t="s">
        <v>271</v>
      </c>
      <c r="C30" s="131"/>
      <c r="D30" s="131"/>
      <c r="E30" s="131"/>
    </row>
    <row r="31" spans="1:6">
      <c r="A31" s="131"/>
      <c r="B31" s="127" t="s">
        <v>272</v>
      </c>
      <c r="C31" s="131"/>
      <c r="D31" s="146"/>
      <c r="E31" s="318"/>
    </row>
    <row r="36" spans="4:4">
      <c r="D36" s="133"/>
    </row>
    <row r="40" spans="4:4">
      <c r="D40" s="133"/>
    </row>
    <row r="41" spans="4:4">
      <c r="D41" s="149"/>
    </row>
    <row r="42" spans="4:4">
      <c r="D42" s="149"/>
    </row>
  </sheetData>
  <mergeCells count="1">
    <mergeCell ref="A2:D2"/>
  </mergeCells>
  <pageMargins left="0.39370078740157483" right="0.39370078740157483" top="0.19685039370078741" bottom="0.19685039370078741" header="0.19685039370078741" footer="0.19685039370078741"/>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8E76-D605-46B6-8C72-F655D016D6A9}">
  <dimension ref="A1:J309"/>
  <sheetViews>
    <sheetView zoomScaleNormal="100" zoomScaleSheetLayoutView="85" zoomScalePageLayoutView="115" workbookViewId="0">
      <selection sqref="A1:E1"/>
    </sheetView>
  </sheetViews>
  <sheetFormatPr defaultColWidth="9.1796875" defaultRowHeight="14.5"/>
  <cols>
    <col min="1" max="1" width="5.453125" style="150" customWidth="1"/>
    <col min="2" max="2" width="4.26953125" style="147" customWidth="1"/>
    <col min="3" max="3" width="34.7265625" style="13" customWidth="1"/>
    <col min="4" max="4" width="16.54296875" style="13" customWidth="1"/>
    <col min="5" max="5" width="18.1796875" style="13" customWidth="1"/>
    <col min="6" max="7" width="19.1796875" style="13" customWidth="1"/>
    <col min="8" max="9" width="10" style="13" bestFit="1" customWidth="1"/>
    <col min="10" max="10" width="12.1796875" style="13" bestFit="1" customWidth="1"/>
    <col min="11" max="16384" width="9.1796875" style="13"/>
  </cols>
  <sheetData>
    <row r="1" spans="1:7">
      <c r="A1" s="419" t="str">
        <f>'Profit &amp; Loss'!A1</f>
        <v>ABC LIMITED</v>
      </c>
      <c r="B1" s="419"/>
      <c r="C1" s="419"/>
      <c r="D1" s="419"/>
      <c r="E1" s="419"/>
      <c r="F1" s="151"/>
      <c r="G1" s="151"/>
    </row>
    <row r="2" spans="1:7">
      <c r="A2" s="420" t="s">
        <v>483</v>
      </c>
      <c r="B2" s="420"/>
      <c r="C2" s="420"/>
      <c r="D2" s="420"/>
      <c r="E2" s="420"/>
      <c r="F2" s="420"/>
      <c r="G2" s="420"/>
    </row>
    <row r="3" spans="1:7">
      <c r="A3" s="152"/>
    </row>
    <row r="4" spans="1:7">
      <c r="A4" s="150">
        <v>1</v>
      </c>
      <c r="B4" s="153" t="s">
        <v>273</v>
      </c>
    </row>
    <row r="5" spans="1:7">
      <c r="A5" s="152"/>
    </row>
    <row r="6" spans="1:7">
      <c r="A6" s="150">
        <f>A4+1</f>
        <v>2</v>
      </c>
      <c r="B6" s="153" t="s">
        <v>274</v>
      </c>
      <c r="C6" s="153"/>
    </row>
    <row r="7" spans="1:7">
      <c r="B7" s="153"/>
      <c r="C7" s="153"/>
    </row>
    <row r="8" spans="1:7">
      <c r="A8" s="150">
        <f>'Balance Sheet'!D8</f>
        <v>3</v>
      </c>
      <c r="B8" s="406" t="s">
        <v>211</v>
      </c>
      <c r="C8" s="406"/>
      <c r="D8" s="406"/>
      <c r="E8" s="406"/>
      <c r="F8" s="406"/>
      <c r="G8" s="406"/>
    </row>
    <row r="9" spans="1:7">
      <c r="B9" s="147" t="s">
        <v>275</v>
      </c>
      <c r="C9" s="153" t="s">
        <v>279</v>
      </c>
      <c r="G9" s="159" t="s">
        <v>280</v>
      </c>
    </row>
    <row r="10" spans="1:7" s="62" customFormat="1" ht="29">
      <c r="A10" s="150"/>
      <c r="B10" s="150"/>
      <c r="C10" s="407" t="s">
        <v>0</v>
      </c>
      <c r="D10" s="408"/>
      <c r="E10" s="409"/>
      <c r="F10" s="160" t="str">
        <f>'Balance Sheet'!E3</f>
        <v>As at
31st March, 20XX</v>
      </c>
      <c r="G10" s="161" t="str">
        <f>'Balance Sheet'!F3</f>
        <v>As at 
31st March, 20XX</v>
      </c>
    </row>
    <row r="11" spans="1:7">
      <c r="C11" s="410" t="s">
        <v>281</v>
      </c>
      <c r="D11" s="411"/>
      <c r="E11" s="412"/>
      <c r="F11" s="162"/>
      <c r="G11" s="163"/>
    </row>
    <row r="12" spans="1:7">
      <c r="C12" s="164" t="s">
        <v>282</v>
      </c>
      <c r="D12" s="155"/>
      <c r="E12" s="155"/>
      <c r="F12" s="165">
        <v>91900000</v>
      </c>
      <c r="G12" s="166">
        <v>91900000</v>
      </c>
    </row>
    <row r="13" spans="1:7">
      <c r="C13" s="413" t="s">
        <v>283</v>
      </c>
      <c r="D13" s="414"/>
      <c r="E13" s="415"/>
      <c r="F13" s="165">
        <v>8100000</v>
      </c>
      <c r="G13" s="166">
        <v>8100000</v>
      </c>
    </row>
    <row r="14" spans="1:7" ht="15" thickBot="1">
      <c r="C14" s="403" t="s">
        <v>205</v>
      </c>
      <c r="D14" s="404"/>
      <c r="E14" s="405"/>
      <c r="F14" s="170">
        <f t="shared" ref="F14" si="0">SUM(F12:F13)</f>
        <v>100000000</v>
      </c>
      <c r="G14" s="171">
        <f t="shared" ref="G14" si="1">SUM(G12:G13)</f>
        <v>100000000</v>
      </c>
    </row>
    <row r="15" spans="1:7" ht="15" thickTop="1">
      <c r="C15" s="164"/>
      <c r="D15" s="155"/>
      <c r="E15" s="173"/>
      <c r="F15" s="174"/>
      <c r="G15" s="175"/>
    </row>
    <row r="16" spans="1:7">
      <c r="C16" s="416" t="s">
        <v>284</v>
      </c>
      <c r="D16" s="417"/>
      <c r="E16" s="418"/>
      <c r="F16" s="176"/>
      <c r="G16" s="177"/>
    </row>
    <row r="17" spans="1:7">
      <c r="C17" s="178" t="s">
        <v>285</v>
      </c>
      <c r="D17" s="62"/>
      <c r="E17" s="62"/>
      <c r="F17" s="165">
        <v>38100000</v>
      </c>
      <c r="G17" s="166">
        <v>38100000</v>
      </c>
    </row>
    <row r="18" spans="1:7" ht="15" thickBot="1">
      <c r="C18" s="403" t="s">
        <v>205</v>
      </c>
      <c r="D18" s="404"/>
      <c r="E18" s="405"/>
      <c r="F18" s="170">
        <f t="shared" ref="F18" si="2">SUM(F16:F17)</f>
        <v>38100000</v>
      </c>
      <c r="G18" s="171">
        <f>SUM(G17:G17)</f>
        <v>38100000</v>
      </c>
    </row>
    <row r="19" spans="1:7" ht="15" thickTop="1"/>
    <row r="20" spans="1:7">
      <c r="C20" s="185"/>
      <c r="D20" s="186"/>
      <c r="E20" s="187"/>
      <c r="G20" s="187"/>
    </row>
    <row r="21" spans="1:7">
      <c r="A21" s="150">
        <f>'Balance Sheet'!D9</f>
        <v>4</v>
      </c>
      <c r="B21" s="154" t="s">
        <v>286</v>
      </c>
      <c r="C21" s="154"/>
    </row>
    <row r="22" spans="1:7">
      <c r="C22" s="153" t="s">
        <v>287</v>
      </c>
      <c r="G22" s="159" t="s">
        <v>280</v>
      </c>
    </row>
    <row r="23" spans="1:7" ht="29">
      <c r="C23" s="430" t="s">
        <v>0</v>
      </c>
      <c r="D23" s="431"/>
      <c r="E23" s="432"/>
      <c r="F23" s="160" t="str">
        <f>F10</f>
        <v>As at
31st March, 20XX</v>
      </c>
      <c r="G23" s="161" t="str">
        <f>G10</f>
        <v>As at 
31st March, 20XX</v>
      </c>
    </row>
    <row r="24" spans="1:7">
      <c r="C24" s="424" t="s">
        <v>288</v>
      </c>
      <c r="D24" s="425"/>
      <c r="E24" s="426"/>
      <c r="F24" s="188"/>
      <c r="G24" s="179"/>
    </row>
    <row r="25" spans="1:7">
      <c r="C25" s="427" t="s">
        <v>289</v>
      </c>
      <c r="D25" s="428"/>
      <c r="E25" s="429"/>
      <c r="F25" s="168">
        <v>32400000</v>
      </c>
      <c r="G25" s="189">
        <v>32400000</v>
      </c>
    </row>
    <row r="26" spans="1:7">
      <c r="C26" s="413" t="s">
        <v>290</v>
      </c>
      <c r="D26" s="414"/>
      <c r="E26" s="415"/>
      <c r="F26" s="168">
        <v>0</v>
      </c>
      <c r="G26" s="189">
        <v>0</v>
      </c>
    </row>
    <row r="27" spans="1:7">
      <c r="C27" s="421" t="s">
        <v>291</v>
      </c>
      <c r="D27" s="422"/>
      <c r="E27" s="423"/>
      <c r="F27" s="190">
        <f t="shared" ref="F27" si="3">SUM(F25:F26)</f>
        <v>32400000</v>
      </c>
      <c r="G27" s="191">
        <f t="shared" ref="G27" si="4">SUM(G25:G26)</f>
        <v>32400000</v>
      </c>
    </row>
    <row r="28" spans="1:7">
      <c r="C28" s="424" t="s">
        <v>292</v>
      </c>
      <c r="D28" s="425"/>
      <c r="E28" s="426"/>
      <c r="F28" s="192"/>
      <c r="G28" s="173"/>
    </row>
    <row r="29" spans="1:7">
      <c r="C29" s="427" t="s">
        <v>289</v>
      </c>
      <c r="D29" s="428"/>
      <c r="E29" s="429"/>
      <c r="F29" s="168">
        <f>G31</f>
        <v>155117185.70571059</v>
      </c>
      <c r="G29" s="189">
        <v>120081816.7293199</v>
      </c>
    </row>
    <row r="30" spans="1:7">
      <c r="C30" s="413" t="s">
        <v>293</v>
      </c>
      <c r="D30" s="414"/>
      <c r="E30" s="415"/>
      <c r="F30" s="168">
        <f>'Profit &amp; Loss'!D28</f>
        <v>37056427.678649426</v>
      </c>
      <c r="G30" s="189">
        <f>'Profit &amp; Loss'!E28</f>
        <v>35035368.97639069</v>
      </c>
    </row>
    <row r="31" spans="1:7">
      <c r="C31" s="421" t="s">
        <v>291</v>
      </c>
      <c r="D31" s="422"/>
      <c r="E31" s="423"/>
      <c r="F31" s="193">
        <f>F29+F30</f>
        <v>192173613.38436002</v>
      </c>
      <c r="G31" s="194">
        <f>G29+G30</f>
        <v>155117185.70571059</v>
      </c>
    </row>
    <row r="32" spans="1:7" ht="15" thickBot="1">
      <c r="C32" s="403" t="s">
        <v>205</v>
      </c>
      <c r="D32" s="404"/>
      <c r="E32" s="405"/>
      <c r="F32" s="170">
        <f>+F27+F31</f>
        <v>224573613.38436002</v>
      </c>
      <c r="G32" s="171">
        <f>+G27+G31</f>
        <v>187517185.70571059</v>
      </c>
    </row>
    <row r="33" spans="1:7" ht="15" thickTop="1">
      <c r="C33" s="195"/>
      <c r="D33" s="195"/>
      <c r="E33" s="195"/>
      <c r="F33" s="195"/>
      <c r="G33" s="196"/>
    </row>
    <row r="34" spans="1:7">
      <c r="A34" s="150">
        <f>'Balance Sheet'!D12</f>
        <v>5</v>
      </c>
      <c r="B34" s="153" t="s">
        <v>294</v>
      </c>
      <c r="C34" s="153"/>
    </row>
    <row r="35" spans="1:7">
      <c r="B35" s="147" t="s">
        <v>275</v>
      </c>
      <c r="C35" s="433" t="s">
        <v>295</v>
      </c>
      <c r="D35" s="433"/>
      <c r="E35" s="433"/>
      <c r="F35" s="197"/>
      <c r="G35" s="159" t="s">
        <v>280</v>
      </c>
    </row>
    <row r="36" spans="1:7" ht="29">
      <c r="C36" s="442" t="s">
        <v>0</v>
      </c>
      <c r="D36" s="442"/>
      <c r="E36" s="442"/>
      <c r="F36" s="160" t="str">
        <f>F23</f>
        <v>As at
31st March, 20XX</v>
      </c>
      <c r="G36" s="161" t="str">
        <f>G23</f>
        <v>As at 
31st March, 20XX</v>
      </c>
    </row>
    <row r="37" spans="1:7">
      <c r="C37" s="443" t="s">
        <v>296</v>
      </c>
      <c r="D37" s="444"/>
      <c r="E37" s="445"/>
      <c r="F37" s="198"/>
      <c r="G37" s="199"/>
    </row>
    <row r="38" spans="1:7">
      <c r="C38" s="446" t="s">
        <v>297</v>
      </c>
      <c r="D38" s="447"/>
      <c r="E38" s="448"/>
      <c r="F38" s="199"/>
      <c r="G38" s="199"/>
    </row>
    <row r="39" spans="1:7">
      <c r="C39" s="449" t="s">
        <v>298</v>
      </c>
      <c r="D39" s="450"/>
      <c r="E39" s="451"/>
      <c r="F39" s="202">
        <v>9230310.0199019127</v>
      </c>
      <c r="G39" s="203">
        <v>3203508.26</v>
      </c>
    </row>
    <row r="40" spans="1:7" ht="15" thickBot="1">
      <c r="C40" s="403" t="s">
        <v>205</v>
      </c>
      <c r="D40" s="404"/>
      <c r="E40" s="405"/>
      <c r="F40" s="205">
        <f t="shared" ref="F40" si="5">SUM(F39:F39)</f>
        <v>9230310.0199019127</v>
      </c>
      <c r="G40" s="206">
        <f t="shared" ref="G40" si="6">SUM(G39:G39)</f>
        <v>3203508.26</v>
      </c>
    </row>
    <row r="41" spans="1:7" ht="15" thickTop="1">
      <c r="C41" s="62"/>
      <c r="D41" s="62"/>
      <c r="E41" s="62"/>
      <c r="F41" s="62"/>
      <c r="G41" s="62"/>
    </row>
    <row r="42" spans="1:7">
      <c r="A42" s="150">
        <f>+'Balance Sheet'!D13</f>
        <v>6</v>
      </c>
      <c r="B42" s="153" t="s">
        <v>299</v>
      </c>
    </row>
    <row r="43" spans="1:7">
      <c r="C43" s="433" t="s">
        <v>300</v>
      </c>
      <c r="D43" s="433"/>
      <c r="E43" s="433"/>
      <c r="F43" s="433"/>
      <c r="G43" s="159" t="s">
        <v>280</v>
      </c>
    </row>
    <row r="44" spans="1:7">
      <c r="C44" s="434" t="s">
        <v>0</v>
      </c>
      <c r="D44" s="436" t="s">
        <v>490</v>
      </c>
      <c r="E44" s="437"/>
      <c r="F44" s="438" t="s">
        <v>491</v>
      </c>
      <c r="G44" s="438"/>
    </row>
    <row r="45" spans="1:7" ht="29">
      <c r="C45" s="435"/>
      <c r="D45" s="213" t="s">
        <v>301</v>
      </c>
      <c r="E45" s="182" t="s">
        <v>302</v>
      </c>
      <c r="F45" s="183" t="s">
        <v>301</v>
      </c>
      <c r="G45" s="183" t="s">
        <v>303</v>
      </c>
    </row>
    <row r="46" spans="1:7" ht="29">
      <c r="C46" s="214" t="s">
        <v>304</v>
      </c>
      <c r="D46" s="215">
        <v>0</v>
      </c>
      <c r="E46" s="216">
        <v>14312484.518459622</v>
      </c>
      <c r="F46" s="216">
        <v>0</v>
      </c>
      <c r="G46" s="184">
        <v>9514808.3942361027</v>
      </c>
    </row>
    <row r="47" spans="1:7" ht="29">
      <c r="C47" s="214" t="s">
        <v>305</v>
      </c>
      <c r="D47" s="215">
        <v>0</v>
      </c>
      <c r="E47" s="216">
        <v>0</v>
      </c>
      <c r="F47" s="216">
        <v>0</v>
      </c>
      <c r="G47" s="184">
        <v>88072.834199999998</v>
      </c>
    </row>
    <row r="48" spans="1:7">
      <c r="C48" s="214" t="s">
        <v>306</v>
      </c>
      <c r="D48" s="215">
        <v>583058.8544040001</v>
      </c>
      <c r="E48" s="216">
        <v>0</v>
      </c>
      <c r="F48" s="211">
        <v>319772.69528749998</v>
      </c>
      <c r="G48" s="184">
        <v>0</v>
      </c>
    </row>
    <row r="49" spans="1:7">
      <c r="C49" s="214" t="s">
        <v>307</v>
      </c>
      <c r="D49" s="215">
        <v>50560.624400000001</v>
      </c>
      <c r="E49" s="216">
        <v>0</v>
      </c>
      <c r="F49" s="211">
        <v>125991.711196</v>
      </c>
      <c r="G49" s="184">
        <v>0</v>
      </c>
    </row>
    <row r="50" spans="1:7" ht="29">
      <c r="C50" s="214" t="s">
        <v>308</v>
      </c>
      <c r="D50" s="215">
        <v>0</v>
      </c>
      <c r="E50" s="216">
        <v>0</v>
      </c>
      <c r="F50" s="211">
        <v>4485.9750000000004</v>
      </c>
      <c r="G50" s="184">
        <v>0</v>
      </c>
    </row>
    <row r="51" spans="1:7" ht="29">
      <c r="C51" s="214" t="s">
        <v>309</v>
      </c>
      <c r="D51" s="215">
        <v>101513.2326</v>
      </c>
      <c r="E51" s="190">
        <v>0</v>
      </c>
      <c r="F51" s="191">
        <v>302049.52960000001</v>
      </c>
      <c r="G51" s="184">
        <v>0</v>
      </c>
    </row>
    <row r="52" spans="1:7">
      <c r="C52" s="157" t="s">
        <v>205</v>
      </c>
      <c r="D52" s="217">
        <v>735132.71140400006</v>
      </c>
      <c r="E52" s="218">
        <v>14312484.518459622</v>
      </c>
      <c r="F52" s="219">
        <v>752299.9110834999</v>
      </c>
      <c r="G52" s="184">
        <v>9602881.2284361031</v>
      </c>
    </row>
    <row r="53" spans="1:7">
      <c r="A53" s="156"/>
      <c r="B53" s="148"/>
      <c r="C53" s="220" t="s">
        <v>310</v>
      </c>
      <c r="D53" s="439">
        <f>E52-D52</f>
        <v>13577351.807055622</v>
      </c>
      <c r="E53" s="440"/>
      <c r="F53" s="441">
        <f>G52-F52</f>
        <v>8850581.3173526041</v>
      </c>
      <c r="G53" s="441"/>
    </row>
    <row r="54" spans="1:7">
      <c r="C54" s="158"/>
      <c r="D54" s="158"/>
      <c r="E54" s="221"/>
      <c r="F54" s="221"/>
      <c r="G54" s="221"/>
    </row>
    <row r="55" spans="1:7">
      <c r="A55" s="150">
        <f>'Balance Sheet'!D16</f>
        <v>7</v>
      </c>
      <c r="B55" s="444" t="s">
        <v>311</v>
      </c>
      <c r="C55" s="444"/>
      <c r="D55" s="444"/>
      <c r="E55" s="444"/>
      <c r="F55" s="152"/>
      <c r="G55" s="152"/>
    </row>
    <row r="56" spans="1:7">
      <c r="B56" s="147" t="s">
        <v>275</v>
      </c>
      <c r="C56" s="433" t="s">
        <v>312</v>
      </c>
      <c r="D56" s="433"/>
      <c r="E56" s="433"/>
      <c r="F56" s="197"/>
      <c r="G56" s="159" t="s">
        <v>280</v>
      </c>
    </row>
    <row r="57" spans="1:7" ht="29">
      <c r="C57" s="452" t="s">
        <v>0</v>
      </c>
      <c r="D57" s="453"/>
      <c r="E57" s="454"/>
      <c r="F57" s="160" t="str">
        <f>F36</f>
        <v>As at
31st March, 20XX</v>
      </c>
      <c r="G57" s="161" t="str">
        <f>G36</f>
        <v>As at 
31st March, 20XX</v>
      </c>
    </row>
    <row r="58" spans="1:7">
      <c r="C58" s="455" t="s">
        <v>296</v>
      </c>
      <c r="D58" s="456"/>
      <c r="E58" s="457"/>
      <c r="F58" s="198"/>
      <c r="G58" s="199"/>
    </row>
    <row r="59" spans="1:7">
      <c r="C59" s="446" t="s">
        <v>313</v>
      </c>
      <c r="D59" s="447"/>
      <c r="E59" s="448"/>
      <c r="F59" s="199"/>
      <c r="G59" s="199"/>
    </row>
    <row r="60" spans="1:7">
      <c r="C60" s="461" t="s">
        <v>314</v>
      </c>
      <c r="D60" s="462"/>
      <c r="E60" s="463"/>
      <c r="F60" s="200">
        <v>157641476.89000002</v>
      </c>
      <c r="G60" s="201">
        <v>215702733.88999999</v>
      </c>
    </row>
    <row r="61" spans="1:7" ht="15" thickBot="1">
      <c r="C61" s="403" t="s">
        <v>205</v>
      </c>
      <c r="D61" s="404"/>
      <c r="E61" s="405"/>
      <c r="F61" s="205">
        <f t="shared" ref="F61" si="7">SUM(F60)</f>
        <v>157641476.89000002</v>
      </c>
      <c r="G61" s="206">
        <f t="shared" ref="G61" si="8">SUM(G60)</f>
        <v>215702733.88999999</v>
      </c>
    </row>
    <row r="62" spans="1:7" ht="15" thickTop="1">
      <c r="C62" s="223"/>
      <c r="D62" s="223"/>
      <c r="E62" s="223"/>
      <c r="F62" s="223"/>
      <c r="G62" s="223"/>
    </row>
    <row r="63" spans="1:7">
      <c r="A63" s="150">
        <f>'Balance Sheet'!D17</f>
        <v>8</v>
      </c>
      <c r="B63" s="444" t="s">
        <v>4</v>
      </c>
      <c r="C63" s="444"/>
      <c r="D63" s="444"/>
      <c r="E63" s="444"/>
      <c r="F63" s="152"/>
      <c r="G63" s="152"/>
    </row>
    <row r="64" spans="1:7">
      <c r="B64" s="147" t="s">
        <v>275</v>
      </c>
      <c r="C64" s="154" t="s">
        <v>315</v>
      </c>
      <c r="D64" s="158"/>
      <c r="E64" s="156"/>
      <c r="F64" s="156"/>
      <c r="G64" s="159" t="s">
        <v>280</v>
      </c>
    </row>
    <row r="65" spans="1:7" ht="29">
      <c r="C65" s="452" t="s">
        <v>0</v>
      </c>
      <c r="D65" s="453"/>
      <c r="E65" s="454"/>
      <c r="F65" s="160" t="str">
        <f>F57</f>
        <v>As at
31st March, 20XX</v>
      </c>
      <c r="G65" s="161" t="str">
        <f>G57</f>
        <v>As at 
31st March, 20XX</v>
      </c>
    </row>
    <row r="66" spans="1:7">
      <c r="C66" s="455" t="s">
        <v>4</v>
      </c>
      <c r="D66" s="456"/>
      <c r="E66" s="457"/>
      <c r="F66" s="181"/>
      <c r="G66" s="204"/>
    </row>
    <row r="67" spans="1:7">
      <c r="C67" s="224" t="s">
        <v>219</v>
      </c>
      <c r="D67" s="158"/>
      <c r="E67" s="199"/>
      <c r="F67" s="181">
        <v>4183922.52</v>
      </c>
      <c r="G67" s="204">
        <v>1307675</v>
      </c>
    </row>
    <row r="68" spans="1:7">
      <c r="C68" s="225" t="s">
        <v>220</v>
      </c>
      <c r="D68" s="226"/>
      <c r="E68" s="227"/>
      <c r="F68" s="181">
        <v>68015616.060000002</v>
      </c>
      <c r="G68" s="204">
        <v>103127445.60000002</v>
      </c>
    </row>
    <row r="69" spans="1:7" ht="15" thickBot="1">
      <c r="C69" s="458" t="s">
        <v>205</v>
      </c>
      <c r="D69" s="459"/>
      <c r="E69" s="460"/>
      <c r="F69" s="170">
        <f>SUM(F66:F68)</f>
        <v>72199538.579999998</v>
      </c>
      <c r="G69" s="171">
        <f t="shared" ref="G69" si="9">SUM(G66:G68)</f>
        <v>104435120.60000002</v>
      </c>
    </row>
    <row r="70" spans="1:7" ht="15" thickTop="1">
      <c r="C70" s="62"/>
      <c r="D70" s="62"/>
      <c r="E70" s="62"/>
      <c r="F70" s="62"/>
      <c r="G70" s="62"/>
    </row>
    <row r="71" spans="1:7">
      <c r="C71" s="62"/>
      <c r="D71" s="62"/>
      <c r="E71" s="62"/>
      <c r="F71" s="62"/>
      <c r="G71" s="62"/>
    </row>
    <row r="72" spans="1:7">
      <c r="A72" s="150">
        <f>'Balance Sheet'!D20</f>
        <v>9</v>
      </c>
      <c r="B72" s="154" t="s">
        <v>316</v>
      </c>
      <c r="C72" s="154"/>
      <c r="D72" s="62"/>
      <c r="E72" s="62"/>
      <c r="F72" s="62"/>
      <c r="G72" s="62"/>
    </row>
    <row r="73" spans="1:7">
      <c r="C73" s="154" t="s">
        <v>317</v>
      </c>
      <c r="D73" s="62"/>
      <c r="E73" s="62"/>
      <c r="F73" s="62"/>
      <c r="G73" s="159" t="s">
        <v>280</v>
      </c>
    </row>
    <row r="74" spans="1:7" ht="29">
      <c r="C74" s="452" t="s">
        <v>0</v>
      </c>
      <c r="D74" s="453"/>
      <c r="E74" s="454"/>
      <c r="F74" s="160" t="str">
        <f>F65</f>
        <v>As at
31st March, 20XX</v>
      </c>
      <c r="G74" s="161" t="str">
        <f>G65</f>
        <v>As at 
31st March, 20XX</v>
      </c>
    </row>
    <row r="75" spans="1:7">
      <c r="C75" s="464" t="s">
        <v>318</v>
      </c>
      <c r="D75" s="465"/>
      <c r="E75" s="466"/>
      <c r="F75" s="230">
        <v>4066532.9471038207</v>
      </c>
      <c r="G75" s="203">
        <v>12352472.955336001</v>
      </c>
    </row>
    <row r="76" spans="1:7">
      <c r="C76" s="446" t="s">
        <v>319</v>
      </c>
      <c r="D76" s="447"/>
      <c r="E76" s="448"/>
      <c r="F76" s="230">
        <v>92451.819999999992</v>
      </c>
      <c r="G76" s="203">
        <v>500740.33999999997</v>
      </c>
    </row>
    <row r="77" spans="1:7">
      <c r="C77" s="446" t="s">
        <v>320</v>
      </c>
      <c r="D77" s="447"/>
      <c r="E77" s="448"/>
      <c r="F77" s="230">
        <v>6192562.4299999997</v>
      </c>
      <c r="G77" s="203">
        <v>1325965</v>
      </c>
    </row>
    <row r="78" spans="1:7">
      <c r="C78" s="446" t="s">
        <v>321</v>
      </c>
      <c r="D78" s="447"/>
      <c r="E78" s="448"/>
      <c r="F78" s="230">
        <v>10000</v>
      </c>
      <c r="G78" s="203">
        <v>10000</v>
      </c>
    </row>
    <row r="79" spans="1:7">
      <c r="C79" s="446" t="s">
        <v>322</v>
      </c>
      <c r="D79" s="447"/>
      <c r="E79" s="448"/>
      <c r="F79" s="230">
        <v>2845349.64</v>
      </c>
      <c r="G79" s="203">
        <v>4811266</v>
      </c>
    </row>
    <row r="80" spans="1:7">
      <c r="C80" s="446" t="s">
        <v>323</v>
      </c>
      <c r="D80" s="447"/>
      <c r="E80" s="448"/>
      <c r="F80" s="230">
        <v>4721072.3899999997</v>
      </c>
      <c r="G80" s="203">
        <v>8789795.7200000007</v>
      </c>
    </row>
    <row r="81" spans="1:10">
      <c r="C81" s="427" t="s">
        <v>324</v>
      </c>
      <c r="D81" s="428"/>
      <c r="E81" s="429"/>
      <c r="F81" s="230">
        <v>181742</v>
      </c>
      <c r="G81" s="203">
        <v>237500</v>
      </c>
    </row>
    <row r="82" spans="1:10">
      <c r="C82" s="449" t="s">
        <v>325</v>
      </c>
      <c r="D82" s="450"/>
      <c r="E82" s="451"/>
      <c r="F82" s="230">
        <v>15646304.57</v>
      </c>
      <c r="G82" s="203">
        <v>6799410.96</v>
      </c>
    </row>
    <row r="83" spans="1:10" ht="15" thickBot="1">
      <c r="C83" s="403" t="s">
        <v>205</v>
      </c>
      <c r="D83" s="404"/>
      <c r="E83" s="405"/>
      <c r="F83" s="232">
        <f t="shared" ref="F83:G83" si="10">SUM(F75:F82)</f>
        <v>33756015.797103822</v>
      </c>
      <c r="G83" s="233">
        <f t="shared" si="10"/>
        <v>34827150.975336</v>
      </c>
    </row>
    <row r="84" spans="1:10" ht="15" thickTop="1">
      <c r="C84" s="195"/>
      <c r="D84" s="195"/>
      <c r="E84" s="195"/>
      <c r="F84" s="195"/>
      <c r="G84" s="195"/>
    </row>
    <row r="85" spans="1:10">
      <c r="A85" s="150">
        <f>'Balance Sheet'!D21</f>
        <v>10</v>
      </c>
      <c r="B85" s="154" t="s">
        <v>326</v>
      </c>
      <c r="C85" s="154"/>
      <c r="D85" s="62"/>
      <c r="E85" s="62"/>
      <c r="F85" s="62"/>
      <c r="G85" s="62"/>
    </row>
    <row r="86" spans="1:10">
      <c r="C86" s="154" t="s">
        <v>327</v>
      </c>
      <c r="D86" s="62"/>
      <c r="E86" s="62"/>
      <c r="F86" s="62"/>
      <c r="G86" s="159" t="s">
        <v>280</v>
      </c>
    </row>
    <row r="87" spans="1:10" ht="29">
      <c r="C87" s="452" t="s">
        <v>0</v>
      </c>
      <c r="D87" s="453"/>
      <c r="E87" s="454"/>
      <c r="F87" s="160" t="str">
        <f>F74</f>
        <v>As at
31st March, 20XX</v>
      </c>
      <c r="G87" s="161" t="str">
        <f>G74</f>
        <v>As at 
31st March, 20XX</v>
      </c>
    </row>
    <row r="88" spans="1:10">
      <c r="C88" s="464" t="s">
        <v>328</v>
      </c>
      <c r="D88" s="465"/>
      <c r="E88" s="466"/>
      <c r="F88" s="230">
        <v>397891</v>
      </c>
      <c r="G88" s="203">
        <v>558543</v>
      </c>
    </row>
    <row r="89" spans="1:10">
      <c r="C89" s="449" t="s">
        <v>329</v>
      </c>
      <c r="D89" s="450"/>
      <c r="E89" s="451"/>
      <c r="F89" s="230">
        <f>F308</f>
        <v>4416813.0044263639</v>
      </c>
      <c r="G89" s="230">
        <f>G308</f>
        <v>10018094.609999999</v>
      </c>
      <c r="J89" s="375"/>
    </row>
    <row r="90" spans="1:10" ht="15" thickBot="1">
      <c r="C90" s="403" t="s">
        <v>205</v>
      </c>
      <c r="D90" s="404"/>
      <c r="E90" s="405"/>
      <c r="F90" s="170">
        <f>SUM(F88:F89)</f>
        <v>4814704.0044263639</v>
      </c>
      <c r="G90" s="171">
        <f t="shared" ref="G90" si="11">SUM(G88:G89)</f>
        <v>10576637.609999999</v>
      </c>
      <c r="H90" s="374"/>
      <c r="I90" s="374"/>
      <c r="J90" s="375"/>
    </row>
    <row r="91" spans="1:10" ht="15" thickTop="1">
      <c r="C91" s="195"/>
      <c r="D91" s="195"/>
      <c r="E91" s="195"/>
      <c r="F91" s="195"/>
      <c r="G91" s="195"/>
      <c r="H91" s="374"/>
      <c r="J91" s="375"/>
    </row>
    <row r="92" spans="1:10">
      <c r="A92" s="150">
        <f>'Balance Sheet'!D30</f>
        <v>12</v>
      </c>
      <c r="B92" s="154" t="s">
        <v>330</v>
      </c>
      <c r="C92" s="195"/>
      <c r="D92" s="195"/>
      <c r="E92" s="195"/>
      <c r="F92" s="195"/>
      <c r="G92" s="195"/>
      <c r="I92" s="374"/>
      <c r="J92" s="375"/>
    </row>
    <row r="93" spans="1:10">
      <c r="B93" s="147" t="s">
        <v>275</v>
      </c>
      <c r="C93" s="154" t="s">
        <v>331</v>
      </c>
      <c r="D93" s="158"/>
      <c r="E93" s="156"/>
      <c r="F93" s="156"/>
      <c r="G93" s="159" t="s">
        <v>280</v>
      </c>
      <c r="J93" s="375"/>
    </row>
    <row r="94" spans="1:10" ht="29">
      <c r="C94" s="452" t="s">
        <v>0</v>
      </c>
      <c r="D94" s="453"/>
      <c r="E94" s="454"/>
      <c r="F94" s="160" t="str">
        <f>F87</f>
        <v>As at
31st March, 20XX</v>
      </c>
      <c r="G94" s="161" t="str">
        <f>G87</f>
        <v>As at 
31st March, 20XX</v>
      </c>
    </row>
    <row r="95" spans="1:10">
      <c r="C95" s="467" t="s">
        <v>332</v>
      </c>
      <c r="D95" s="468"/>
      <c r="E95" s="469"/>
      <c r="F95" s="234"/>
      <c r="G95" s="235"/>
    </row>
    <row r="96" spans="1:10">
      <c r="C96" s="470" t="s">
        <v>333</v>
      </c>
      <c r="D96" s="471"/>
      <c r="E96" s="472"/>
      <c r="F96" s="236"/>
      <c r="G96" s="237"/>
    </row>
    <row r="97" spans="1:7">
      <c r="C97" s="473" t="s">
        <v>334</v>
      </c>
      <c r="D97" s="474"/>
      <c r="E97" s="475"/>
      <c r="F97" s="238"/>
      <c r="G97" s="239"/>
    </row>
    <row r="98" spans="1:7">
      <c r="C98" s="476" t="s">
        <v>477</v>
      </c>
      <c r="D98" s="477"/>
      <c r="E98" s="478"/>
      <c r="F98" s="168">
        <v>2597515.5099999998</v>
      </c>
      <c r="G98" s="189">
        <v>2597515.5099999998</v>
      </c>
    </row>
    <row r="99" spans="1:7">
      <c r="C99" s="476" t="s">
        <v>478</v>
      </c>
      <c r="D99" s="477"/>
      <c r="E99" s="478"/>
      <c r="F99" s="168"/>
      <c r="G99" s="240"/>
    </row>
    <row r="100" spans="1:7">
      <c r="C100" s="241"/>
      <c r="D100" s="242"/>
      <c r="E100" s="240"/>
      <c r="F100" s="240"/>
      <c r="G100" s="240"/>
    </row>
    <row r="101" spans="1:7">
      <c r="C101" s="243" t="s">
        <v>335</v>
      </c>
      <c r="D101" s="242"/>
      <c r="E101" s="240"/>
      <c r="F101" s="240"/>
      <c r="G101" s="240"/>
    </row>
    <row r="102" spans="1:7">
      <c r="C102" s="244" t="s">
        <v>336</v>
      </c>
      <c r="D102" s="242"/>
      <c r="E102" s="240"/>
      <c r="F102" s="168">
        <v>744530</v>
      </c>
      <c r="G102" s="189">
        <v>744530</v>
      </c>
    </row>
    <row r="103" spans="1:7">
      <c r="C103" s="244" t="s">
        <v>337</v>
      </c>
      <c r="D103" s="242"/>
      <c r="E103" s="240"/>
      <c r="F103" s="168">
        <v>27775.39</v>
      </c>
      <c r="G103" s="189">
        <v>15987.001666666667</v>
      </c>
    </row>
    <row r="104" spans="1:7">
      <c r="C104" s="244" t="s">
        <v>338</v>
      </c>
      <c r="D104" s="242"/>
      <c r="E104" s="240"/>
      <c r="F104" s="190">
        <f>F102-F103</f>
        <v>716754.61</v>
      </c>
      <c r="G104" s="191">
        <f>G102-G103</f>
        <v>728542.99833333329</v>
      </c>
    </row>
    <row r="105" spans="1:7">
      <c r="C105" s="241"/>
      <c r="D105" s="242"/>
      <c r="E105" s="240"/>
      <c r="F105" s="168"/>
      <c r="G105" s="189"/>
    </row>
    <row r="106" spans="1:7" ht="15" thickBot="1">
      <c r="C106" s="403" t="s">
        <v>339</v>
      </c>
      <c r="D106" s="404"/>
      <c r="E106" s="405"/>
      <c r="F106" s="246">
        <f>F104+F98</f>
        <v>3314270.1199999996</v>
      </c>
      <c r="G106" s="247">
        <f>G104+G98</f>
        <v>3326058.5083333328</v>
      </c>
    </row>
    <row r="107" spans="1:7" ht="15" thickTop="1">
      <c r="C107" s="196" t="s">
        <v>340</v>
      </c>
      <c r="E107" s="196"/>
      <c r="F107" s="196"/>
      <c r="G107" s="196"/>
    </row>
    <row r="108" spans="1:7">
      <c r="C108" s="196"/>
      <c r="E108" s="196"/>
      <c r="F108" s="196"/>
      <c r="G108" s="196"/>
    </row>
    <row r="109" spans="1:7">
      <c r="A109" s="150">
        <f>'Balance Sheet'!D31</f>
        <v>13</v>
      </c>
      <c r="B109" s="154" t="s">
        <v>341</v>
      </c>
      <c r="C109" s="154"/>
      <c r="D109" s="62"/>
      <c r="E109" s="62"/>
      <c r="F109" s="62"/>
      <c r="G109" s="62"/>
    </row>
    <row r="110" spans="1:7">
      <c r="C110" s="154" t="s">
        <v>342</v>
      </c>
      <c r="D110" s="62"/>
      <c r="E110" s="62"/>
      <c r="F110" s="62"/>
      <c r="G110" s="159" t="s">
        <v>280</v>
      </c>
    </row>
    <row r="111" spans="1:7" ht="29">
      <c r="C111" s="452" t="s">
        <v>0</v>
      </c>
      <c r="D111" s="453"/>
      <c r="E111" s="454"/>
      <c r="F111" s="160" t="str">
        <f>F94</f>
        <v>As at
31st March, 20XX</v>
      </c>
      <c r="G111" s="161" t="str">
        <f>G94</f>
        <v>As at 
31st March, 20XX</v>
      </c>
    </row>
    <row r="112" spans="1:7">
      <c r="C112" s="455" t="s">
        <v>343</v>
      </c>
      <c r="D112" s="456"/>
      <c r="E112" s="457"/>
      <c r="F112" s="198"/>
      <c r="G112" s="179"/>
    </row>
    <row r="113" spans="1:7">
      <c r="C113" s="446" t="s">
        <v>344</v>
      </c>
      <c r="D113" s="447"/>
      <c r="E113" s="448"/>
      <c r="F113" s="169">
        <v>0</v>
      </c>
      <c r="G113" s="204">
        <v>6664500</v>
      </c>
    </row>
    <row r="114" spans="1:7">
      <c r="C114" s="449" t="s">
        <v>345</v>
      </c>
      <c r="D114" s="450"/>
      <c r="E114" s="451"/>
      <c r="F114" s="169">
        <v>4872756</v>
      </c>
      <c r="G114" s="204">
        <v>3017623</v>
      </c>
    </row>
    <row r="115" spans="1:7" ht="15" thickBot="1">
      <c r="C115" s="403" t="s">
        <v>205</v>
      </c>
      <c r="D115" s="404"/>
      <c r="E115" s="405"/>
      <c r="F115" s="172">
        <f>SUM(F113:F114)</f>
        <v>4872756</v>
      </c>
      <c r="G115" s="248">
        <f>SUM(G113:G114)</f>
        <v>9682123</v>
      </c>
    </row>
    <row r="116" spans="1:7" ht="15" thickTop="1">
      <c r="C116" s="249"/>
      <c r="D116" s="249"/>
      <c r="E116" s="249"/>
      <c r="F116" s="249"/>
      <c r="G116" s="249"/>
    </row>
    <row r="117" spans="1:7">
      <c r="A117" s="150">
        <f>'Balance Sheet'!D34</f>
        <v>14</v>
      </c>
      <c r="B117" s="195" t="s">
        <v>6</v>
      </c>
      <c r="C117" s="195"/>
      <c r="D117" s="249"/>
      <c r="E117" s="249"/>
      <c r="F117" s="249"/>
      <c r="G117" s="249"/>
    </row>
    <row r="118" spans="1:7">
      <c r="C118" s="195" t="s">
        <v>346</v>
      </c>
      <c r="D118" s="249"/>
      <c r="E118" s="249"/>
      <c r="F118" s="249"/>
      <c r="G118" s="159" t="s">
        <v>280</v>
      </c>
    </row>
    <row r="119" spans="1:7" ht="29">
      <c r="C119" s="452" t="s">
        <v>0</v>
      </c>
      <c r="D119" s="453"/>
      <c r="E119" s="454"/>
      <c r="F119" s="160" t="str">
        <f>F111</f>
        <v>As at
31st March, 20XX</v>
      </c>
      <c r="G119" s="161" t="str">
        <f>G111</f>
        <v>As at 
31st March, 20XX</v>
      </c>
    </row>
    <row r="120" spans="1:7">
      <c r="C120" s="483" t="s">
        <v>347</v>
      </c>
      <c r="D120" s="484"/>
      <c r="E120" s="485"/>
      <c r="F120" s="169">
        <v>18243363.75</v>
      </c>
      <c r="G120" s="204">
        <v>34519710.780000001</v>
      </c>
    </row>
    <row r="121" spans="1:7">
      <c r="C121" s="178" t="s">
        <v>348</v>
      </c>
      <c r="D121" s="62"/>
      <c r="E121" s="250"/>
      <c r="F121" s="169">
        <v>676505.51</v>
      </c>
      <c r="G121" s="204">
        <v>607335.17000000004</v>
      </c>
    </row>
    <row r="122" spans="1:7">
      <c r="C122" s="486" t="s">
        <v>349</v>
      </c>
      <c r="D122" s="487"/>
      <c r="E122" s="488"/>
      <c r="F122" s="169">
        <v>18625291.931792952</v>
      </c>
      <c r="G122" s="204">
        <v>10607668.870000001</v>
      </c>
    </row>
    <row r="123" spans="1:7">
      <c r="C123" s="178" t="s">
        <v>350</v>
      </c>
      <c r="D123" s="62"/>
      <c r="E123" s="250"/>
      <c r="F123" s="169">
        <v>4734319.3271738263</v>
      </c>
      <c r="G123" s="204">
        <v>599663</v>
      </c>
    </row>
    <row r="124" spans="1:7">
      <c r="C124" s="178" t="s">
        <v>351</v>
      </c>
      <c r="D124" s="62"/>
      <c r="E124" s="250"/>
      <c r="F124" s="169">
        <v>8318671.9800000004</v>
      </c>
      <c r="G124" s="204">
        <v>8275768.8799999999</v>
      </c>
    </row>
    <row r="125" spans="1:7" ht="15" thickBot="1">
      <c r="C125" s="403" t="s">
        <v>205</v>
      </c>
      <c r="D125" s="404"/>
      <c r="E125" s="405"/>
      <c r="F125" s="170">
        <f>SUM(F120:F124)</f>
        <v>50598152.498966783</v>
      </c>
      <c r="G125" s="171">
        <f t="shared" ref="G125" si="12">SUM(G120:G124)</f>
        <v>54610146.70000001</v>
      </c>
    </row>
    <row r="126" spans="1:7" ht="15" thickTop="1">
      <c r="C126" s="196" t="s">
        <v>352</v>
      </c>
      <c r="D126" s="228"/>
      <c r="E126" s="228"/>
      <c r="F126" s="228"/>
      <c r="G126" s="228"/>
    </row>
    <row r="127" spans="1:7">
      <c r="C127" s="195"/>
      <c r="D127" s="195"/>
      <c r="E127" s="195"/>
      <c r="F127" s="195"/>
      <c r="G127" s="195"/>
    </row>
    <row r="128" spans="1:7">
      <c r="A128" s="150">
        <f>'Balance Sheet'!D35</f>
        <v>15</v>
      </c>
      <c r="B128" s="195" t="s">
        <v>7</v>
      </c>
      <c r="C128" s="195"/>
      <c r="D128" s="195"/>
      <c r="E128" s="195"/>
      <c r="F128" s="195"/>
      <c r="G128" s="195"/>
    </row>
    <row r="129" spans="1:7">
      <c r="C129" s="195" t="s">
        <v>353</v>
      </c>
      <c r="D129" s="195"/>
      <c r="E129" s="195"/>
      <c r="F129" s="195"/>
      <c r="G129" s="159" t="s">
        <v>280</v>
      </c>
    </row>
    <row r="130" spans="1:7" ht="29">
      <c r="C130" s="436" t="s">
        <v>0</v>
      </c>
      <c r="D130" s="479"/>
      <c r="E130" s="437"/>
      <c r="F130" s="160" t="str">
        <f>F119</f>
        <v>As at
31st March, 20XX</v>
      </c>
      <c r="G130" s="161" t="str">
        <f>G119</f>
        <v>As at 
31st March, 20XX</v>
      </c>
    </row>
    <row r="131" spans="1:7">
      <c r="C131" s="480" t="s">
        <v>354</v>
      </c>
      <c r="D131" s="481"/>
      <c r="E131" s="482"/>
      <c r="F131" s="251"/>
      <c r="G131" s="252"/>
    </row>
    <row r="132" spans="1:7">
      <c r="C132" s="446" t="s">
        <v>343</v>
      </c>
      <c r="D132" s="447"/>
      <c r="E132" s="448"/>
      <c r="F132" s="168">
        <v>3681261.19</v>
      </c>
      <c r="G132" s="189">
        <v>1334054.49</v>
      </c>
    </row>
    <row r="133" spans="1:7">
      <c r="C133" s="446" t="s">
        <v>355</v>
      </c>
      <c r="D133" s="447"/>
      <c r="E133" s="448"/>
      <c r="F133" s="168">
        <v>5544130.0300000003</v>
      </c>
      <c r="G133" s="189">
        <v>4597738.25</v>
      </c>
    </row>
    <row r="134" spans="1:7">
      <c r="C134" s="446" t="s">
        <v>356</v>
      </c>
      <c r="D134" s="447"/>
      <c r="E134" s="448"/>
      <c r="F134" s="168">
        <v>-2095826.2200000002</v>
      </c>
      <c r="G134" s="189">
        <v>-1149434.5625</v>
      </c>
    </row>
    <row r="135" spans="1:7">
      <c r="C135" s="253"/>
      <c r="D135" s="158"/>
      <c r="E135" s="199"/>
      <c r="F135" s="168"/>
      <c r="G135" s="189"/>
    </row>
    <row r="136" spans="1:7">
      <c r="C136" s="495" t="s">
        <v>357</v>
      </c>
      <c r="D136" s="496"/>
      <c r="E136" s="497"/>
      <c r="F136" s="168"/>
      <c r="G136" s="189"/>
    </row>
    <row r="137" spans="1:7">
      <c r="C137" s="449" t="s">
        <v>358</v>
      </c>
      <c r="D137" s="450"/>
      <c r="E137" s="451"/>
      <c r="F137" s="168">
        <v>154327277.93000001</v>
      </c>
      <c r="G137" s="189">
        <v>230275392.60999995</v>
      </c>
    </row>
    <row r="138" spans="1:7" ht="15" thickBot="1">
      <c r="C138" s="489" t="s">
        <v>205</v>
      </c>
      <c r="D138" s="490"/>
      <c r="E138" s="491"/>
      <c r="F138" s="172">
        <f t="shared" ref="F138:G138" si="13">SUM(F132:F137)</f>
        <v>161456842.93000001</v>
      </c>
      <c r="G138" s="248">
        <f t="shared" si="13"/>
        <v>235057750.78749996</v>
      </c>
    </row>
    <row r="139" spans="1:7" ht="15" thickTop="1">
      <c r="C139" s="153"/>
    </row>
    <row r="140" spans="1:7">
      <c r="A140" s="150">
        <f>'Balance Sheet'!D36</f>
        <v>16</v>
      </c>
      <c r="B140" s="153" t="s">
        <v>359</v>
      </c>
      <c r="C140" s="153"/>
    </row>
    <row r="141" spans="1:7">
      <c r="C141" s="153" t="s">
        <v>360</v>
      </c>
      <c r="G141" s="159" t="s">
        <v>280</v>
      </c>
    </row>
    <row r="142" spans="1:7" ht="29">
      <c r="C142" s="436" t="s">
        <v>0</v>
      </c>
      <c r="D142" s="479"/>
      <c r="E142" s="437"/>
      <c r="F142" s="160" t="str">
        <f>F130</f>
        <v>As at
31st March, 20XX</v>
      </c>
      <c r="G142" s="161" t="str">
        <f>G130</f>
        <v>As at 
31st March, 20XX</v>
      </c>
    </row>
    <row r="143" spans="1:7">
      <c r="C143" s="424" t="s">
        <v>361</v>
      </c>
      <c r="D143" s="425"/>
      <c r="E143" s="426"/>
      <c r="F143" s="180"/>
      <c r="G143" s="173"/>
    </row>
    <row r="144" spans="1:7">
      <c r="C144" s="427" t="s">
        <v>362</v>
      </c>
      <c r="D144" s="428"/>
      <c r="E144" s="429"/>
      <c r="F144" s="167">
        <f>29471157.46+125000+50000</f>
        <v>29646157.460000001</v>
      </c>
      <c r="G144" s="203">
        <v>39799316.339999996</v>
      </c>
    </row>
    <row r="145" spans="1:7">
      <c r="C145" s="413" t="s">
        <v>363</v>
      </c>
      <c r="D145" s="414"/>
      <c r="E145" s="415"/>
      <c r="F145" s="254">
        <v>134829.96000000002</v>
      </c>
      <c r="G145" s="203">
        <v>290438.37</v>
      </c>
    </row>
    <row r="146" spans="1:7">
      <c r="C146" s="489" t="s">
        <v>364</v>
      </c>
      <c r="D146" s="490"/>
      <c r="E146" s="491"/>
      <c r="F146" s="215">
        <f t="shared" ref="F146" si="14">SUM(F144:F145)</f>
        <v>29780987.420000002</v>
      </c>
      <c r="G146" s="184">
        <f t="shared" ref="G146" si="15">SUM(G144:G145)</f>
        <v>40089754.709999993</v>
      </c>
    </row>
    <row r="147" spans="1:7">
      <c r="C147" s="424" t="s">
        <v>365</v>
      </c>
      <c r="D147" s="425"/>
      <c r="E147" s="426"/>
      <c r="F147" s="165"/>
      <c r="G147" s="166"/>
    </row>
    <row r="148" spans="1:7">
      <c r="C148" s="413" t="s">
        <v>366</v>
      </c>
      <c r="D148" s="414"/>
      <c r="E148" s="415"/>
      <c r="F148" s="167">
        <v>66980289.299999997</v>
      </c>
      <c r="G148" s="203">
        <v>73469115.200000003</v>
      </c>
    </row>
    <row r="149" spans="1:7">
      <c r="C149" s="492" t="s">
        <v>367</v>
      </c>
      <c r="D149" s="493"/>
      <c r="E149" s="494"/>
      <c r="F149" s="255">
        <f t="shared" ref="F149:G149" si="16">SUM(F148)</f>
        <v>66980289.299999997</v>
      </c>
      <c r="G149" s="256">
        <f t="shared" si="16"/>
        <v>73469115.200000003</v>
      </c>
    </row>
    <row r="150" spans="1:7" ht="15" thickBot="1">
      <c r="C150" s="489" t="s">
        <v>368</v>
      </c>
      <c r="D150" s="490"/>
      <c r="E150" s="491"/>
      <c r="F150" s="172">
        <f t="shared" ref="F150:G150" si="17">+F149+F146</f>
        <v>96761276.719999999</v>
      </c>
      <c r="G150" s="248">
        <f t="shared" si="17"/>
        <v>113558869.91</v>
      </c>
    </row>
    <row r="151" spans="1:7" ht="15" thickTop="1">
      <c r="C151" s="155"/>
      <c r="D151" s="154"/>
      <c r="E151" s="154"/>
      <c r="F151" s="154"/>
      <c r="G151" s="154"/>
    </row>
    <row r="152" spans="1:7">
      <c r="A152" s="150">
        <f>'Balance Sheet'!D37</f>
        <v>17</v>
      </c>
      <c r="B152" s="154" t="s">
        <v>369</v>
      </c>
      <c r="C152" s="154"/>
      <c r="D152" s="154"/>
      <c r="E152" s="154"/>
      <c r="F152" s="154"/>
      <c r="G152" s="154"/>
    </row>
    <row r="153" spans="1:7">
      <c r="C153" s="154" t="s">
        <v>370</v>
      </c>
      <c r="D153" s="154"/>
      <c r="E153" s="154"/>
      <c r="F153" s="154"/>
      <c r="G153" s="159" t="s">
        <v>280</v>
      </c>
    </row>
    <row r="154" spans="1:7" ht="29">
      <c r="C154" s="436" t="s">
        <v>0</v>
      </c>
      <c r="D154" s="479"/>
      <c r="E154" s="437"/>
      <c r="F154" s="160" t="str">
        <f>F142</f>
        <v>As at
31st March, 20XX</v>
      </c>
      <c r="G154" s="161" t="str">
        <f>G142</f>
        <v>As at 
31st March, 20XX</v>
      </c>
    </row>
    <row r="155" spans="1:7">
      <c r="C155" s="455" t="s">
        <v>371</v>
      </c>
      <c r="D155" s="456"/>
      <c r="E155" s="457"/>
      <c r="F155" s="231"/>
      <c r="G155" s="209"/>
    </row>
    <row r="156" spans="1:7">
      <c r="C156" s="443" t="s">
        <v>358</v>
      </c>
      <c r="D156" s="444"/>
      <c r="E156" s="445"/>
      <c r="F156" s="169"/>
      <c r="G156" s="204"/>
    </row>
    <row r="157" spans="1:7">
      <c r="A157" s="62"/>
      <c r="C157" s="446" t="s">
        <v>372</v>
      </c>
      <c r="D157" s="447"/>
      <c r="E157" s="448"/>
      <c r="F157" s="169">
        <v>1268125.24</v>
      </c>
      <c r="G157" s="204">
        <v>1024623.0900000001</v>
      </c>
    </row>
    <row r="158" spans="1:7">
      <c r="C158" s="164" t="s">
        <v>479</v>
      </c>
      <c r="D158" s="158"/>
      <c r="E158" s="199"/>
      <c r="F158" s="202">
        <v>5000</v>
      </c>
      <c r="G158" s="202">
        <v>0</v>
      </c>
    </row>
    <row r="159" spans="1:7">
      <c r="C159" s="446" t="s">
        <v>373</v>
      </c>
      <c r="D159" s="447"/>
      <c r="E159" s="448"/>
      <c r="F159" s="169">
        <v>439310</v>
      </c>
      <c r="G159" s="204">
        <v>0</v>
      </c>
    </row>
    <row r="160" spans="1:7">
      <c r="C160" s="446" t="s">
        <v>374</v>
      </c>
      <c r="D160" s="447"/>
      <c r="E160" s="448"/>
      <c r="F160" s="169">
        <v>29630164.91</v>
      </c>
      <c r="G160" s="204">
        <v>32049149.249999996</v>
      </c>
    </row>
    <row r="161" spans="1:7">
      <c r="A161" s="156"/>
      <c r="B161" s="148"/>
      <c r="C161" s="446" t="s">
        <v>375</v>
      </c>
      <c r="D161" s="447"/>
      <c r="E161" s="448"/>
      <c r="F161" s="169">
        <v>0</v>
      </c>
      <c r="G161" s="204">
        <v>2045250</v>
      </c>
    </row>
    <row r="162" spans="1:7">
      <c r="A162" s="156"/>
      <c r="B162" s="148"/>
      <c r="C162" s="253" t="s">
        <v>376</v>
      </c>
      <c r="D162" s="158"/>
      <c r="E162" s="199"/>
      <c r="F162" s="169">
        <v>703392.14188713394</v>
      </c>
      <c r="G162" s="204"/>
    </row>
    <row r="163" spans="1:7">
      <c r="C163" s="446" t="s">
        <v>377</v>
      </c>
      <c r="D163" s="447"/>
      <c r="E163" s="448"/>
      <c r="F163" s="169">
        <v>2048393.2</v>
      </c>
      <c r="G163" s="204">
        <v>5740596.29</v>
      </c>
    </row>
    <row r="164" spans="1:7">
      <c r="C164" s="446" t="s">
        <v>378</v>
      </c>
      <c r="D164" s="447"/>
      <c r="E164" s="448"/>
      <c r="F164" s="169">
        <v>1080651.74</v>
      </c>
      <c r="G164" s="204">
        <v>667068</v>
      </c>
    </row>
    <row r="165" spans="1:7">
      <c r="C165" s="446" t="s">
        <v>379</v>
      </c>
      <c r="D165" s="447"/>
      <c r="E165" s="448"/>
      <c r="F165" s="168">
        <v>0</v>
      </c>
      <c r="G165" s="189">
        <v>40922</v>
      </c>
    </row>
    <row r="166" spans="1:7">
      <c r="C166" s="443" t="s">
        <v>380</v>
      </c>
      <c r="D166" s="444"/>
      <c r="E166" s="445"/>
      <c r="F166" s="168"/>
      <c r="G166" s="189"/>
    </row>
    <row r="167" spans="1:7">
      <c r="C167" s="446" t="s">
        <v>381</v>
      </c>
      <c r="D167" s="447"/>
      <c r="E167" s="448"/>
      <c r="F167" s="168">
        <v>102151</v>
      </c>
      <c r="G167" s="189">
        <v>102151</v>
      </c>
    </row>
    <row r="168" spans="1:7">
      <c r="C168" s="449" t="s">
        <v>382</v>
      </c>
      <c r="D168" s="450"/>
      <c r="E168" s="451"/>
      <c r="F168" s="168">
        <v>102151</v>
      </c>
      <c r="G168" s="189">
        <v>102151</v>
      </c>
    </row>
    <row r="169" spans="1:7" ht="15" thickBot="1">
      <c r="C169" s="489" t="s">
        <v>205</v>
      </c>
      <c r="D169" s="490"/>
      <c r="E169" s="491"/>
      <c r="F169" s="257">
        <f t="shared" ref="F169:G169" si="18">SUM(F157:F167)-F168</f>
        <v>35175037.231887139</v>
      </c>
      <c r="G169" s="258">
        <f t="shared" si="18"/>
        <v>41567608.629999995</v>
      </c>
    </row>
    <row r="170" spans="1:7" ht="15" thickTop="1">
      <c r="C170" s="154"/>
      <c r="D170" s="154"/>
      <c r="E170" s="154"/>
      <c r="F170" s="154"/>
      <c r="G170" s="154"/>
    </row>
    <row r="171" spans="1:7">
      <c r="A171" s="150">
        <f>'Balance Sheet'!D38</f>
        <v>18</v>
      </c>
      <c r="B171" s="154" t="s">
        <v>383</v>
      </c>
      <c r="C171" s="154"/>
      <c r="D171" s="62"/>
      <c r="E171" s="62"/>
      <c r="F171" s="62"/>
      <c r="G171" s="62"/>
    </row>
    <row r="172" spans="1:7">
      <c r="C172" s="154" t="s">
        <v>384</v>
      </c>
      <c r="D172" s="62"/>
      <c r="E172" s="62"/>
      <c r="F172" s="62"/>
      <c r="G172" s="159" t="s">
        <v>280</v>
      </c>
    </row>
    <row r="173" spans="1:7" ht="29">
      <c r="C173" s="452" t="s">
        <v>0</v>
      </c>
      <c r="D173" s="453"/>
      <c r="E173" s="454"/>
      <c r="F173" s="160" t="str">
        <f>F154</f>
        <v>As at
31st March, 20XX</v>
      </c>
      <c r="G173" s="161" t="str">
        <f>G154</f>
        <v>As at 
31st March, 20XX</v>
      </c>
    </row>
    <row r="174" spans="1:7">
      <c r="C174" s="464" t="s">
        <v>385</v>
      </c>
      <c r="D174" s="465"/>
      <c r="E174" s="466"/>
      <c r="F174" s="202">
        <v>1473637.6</v>
      </c>
      <c r="G174" s="203">
        <v>1577068.2</v>
      </c>
    </row>
    <row r="175" spans="1:7">
      <c r="C175" s="449" t="s">
        <v>486</v>
      </c>
      <c r="D175" s="450"/>
      <c r="E175" s="451"/>
      <c r="F175" s="202">
        <v>125000</v>
      </c>
      <c r="G175" s="203">
        <v>0</v>
      </c>
    </row>
    <row r="176" spans="1:7" ht="15" thickBot="1">
      <c r="C176" s="403" t="s">
        <v>205</v>
      </c>
      <c r="D176" s="404"/>
      <c r="E176" s="405"/>
      <c r="F176" s="232">
        <f>SUM(F174:F175)</f>
        <v>1598637.6</v>
      </c>
      <c r="G176" s="233">
        <f>SUM(G174:G175)</f>
        <v>1577068.2</v>
      </c>
    </row>
    <row r="177" spans="1:7" ht="15" thickTop="1">
      <c r="C177" s="195"/>
      <c r="D177" s="195"/>
      <c r="E177" s="195"/>
      <c r="F177" s="195"/>
      <c r="G177" s="195"/>
    </row>
    <row r="178" spans="1:7">
      <c r="A178" s="150">
        <f>'Profit &amp; Loss'!C6</f>
        <v>19</v>
      </c>
      <c r="B178" s="154" t="s">
        <v>386</v>
      </c>
    </row>
    <row r="179" spans="1:7">
      <c r="B179" s="147" t="s">
        <v>275</v>
      </c>
      <c r="C179" s="153" t="s">
        <v>387</v>
      </c>
      <c r="G179" s="159" t="s">
        <v>280</v>
      </c>
    </row>
    <row r="180" spans="1:7" ht="29">
      <c r="C180" s="452" t="s">
        <v>0</v>
      </c>
      <c r="D180" s="453"/>
      <c r="E180" s="454"/>
      <c r="F180" s="160" t="str">
        <f>'Profit &amp; Loss'!D3</f>
        <v>For the Year ended 31st March, 20XX</v>
      </c>
      <c r="G180" s="161" t="str">
        <f>'Profit &amp; Loss'!E3</f>
        <v>For the Year ended 31st March, 20XX</v>
      </c>
    </row>
    <row r="181" spans="1:7">
      <c r="C181" s="424" t="s">
        <v>388</v>
      </c>
      <c r="D181" s="425"/>
      <c r="E181" s="426"/>
      <c r="F181" s="229">
        <v>534333243.33999997</v>
      </c>
      <c r="G181" s="259">
        <f>421281665.06-9084048</f>
        <v>412197617.06</v>
      </c>
    </row>
    <row r="182" spans="1:7">
      <c r="C182" s="424" t="s">
        <v>389</v>
      </c>
      <c r="D182" s="425"/>
      <c r="E182" s="426"/>
      <c r="F182" s="316">
        <v>1055335953.53</v>
      </c>
      <c r="G182" s="317">
        <v>1380988507.3500001</v>
      </c>
    </row>
    <row r="183" spans="1:7" ht="15" thickBot="1">
      <c r="C183" s="489" t="s">
        <v>390</v>
      </c>
      <c r="D183" s="490"/>
      <c r="E183" s="491"/>
      <c r="F183" s="170">
        <f>+F181+F182</f>
        <v>1589669196.8699999</v>
      </c>
      <c r="G183" s="170">
        <f>+G181+G182</f>
        <v>1793186124.4100001</v>
      </c>
    </row>
    <row r="184" spans="1:7" ht="15" thickTop="1">
      <c r="C184"/>
      <c r="D184" s="158"/>
      <c r="E184" s="158"/>
      <c r="F184" s="158"/>
      <c r="G184" s="158"/>
    </row>
    <row r="185" spans="1:7">
      <c r="A185" s="150">
        <f>'Profit &amp; Loss'!C7</f>
        <v>20</v>
      </c>
      <c r="B185" s="154" t="s">
        <v>391</v>
      </c>
      <c r="C185" s="154"/>
    </row>
    <row r="186" spans="1:7">
      <c r="C186" s="154" t="s">
        <v>392</v>
      </c>
      <c r="G186" s="159" t="s">
        <v>280</v>
      </c>
    </row>
    <row r="187" spans="1:7" ht="29">
      <c r="C187" s="436" t="s">
        <v>0</v>
      </c>
      <c r="D187" s="479"/>
      <c r="E187" s="437"/>
      <c r="F187" s="160" t="str">
        <f>F180</f>
        <v>For the Year ended 31st March, 20XX</v>
      </c>
      <c r="G187" s="161" t="str">
        <f>G180</f>
        <v>For the Year ended 31st March, 20XX</v>
      </c>
    </row>
    <row r="188" spans="1:7">
      <c r="C188" s="241" t="s">
        <v>277</v>
      </c>
      <c r="D188" s="260"/>
      <c r="E188" s="261"/>
      <c r="F188" s="202">
        <v>32134898</v>
      </c>
      <c r="G188" s="203">
        <v>34848083.440000005</v>
      </c>
    </row>
    <row r="189" spans="1:7">
      <c r="C189" s="241" t="s">
        <v>480</v>
      </c>
      <c r="D189" s="262"/>
      <c r="E189" s="263"/>
      <c r="F189" s="202">
        <v>70830</v>
      </c>
      <c r="G189" s="203">
        <v>72250</v>
      </c>
    </row>
    <row r="190" spans="1:7">
      <c r="C190" s="241" t="s">
        <v>393</v>
      </c>
      <c r="D190" s="262"/>
      <c r="E190" s="263"/>
      <c r="F190" s="202">
        <v>42636.9</v>
      </c>
      <c r="G190" s="203">
        <v>17075</v>
      </c>
    </row>
    <row r="191" spans="1:7">
      <c r="C191" s="241" t="s">
        <v>394</v>
      </c>
      <c r="D191" s="262"/>
      <c r="E191" s="263"/>
      <c r="F191" s="202">
        <v>16314162</v>
      </c>
      <c r="G191" s="203">
        <v>3572330</v>
      </c>
    </row>
    <row r="192" spans="1:7" ht="15" thickBot="1">
      <c r="C192" s="489" t="s">
        <v>205</v>
      </c>
      <c r="D192" s="490"/>
      <c r="E192" s="491"/>
      <c r="F192" s="257">
        <f t="shared" ref="F192" si="19">SUM(F188:F191)</f>
        <v>48562526.899999999</v>
      </c>
      <c r="G192" s="258">
        <f t="shared" ref="G192" si="20">SUM(G188:G191)</f>
        <v>38509738.440000005</v>
      </c>
    </row>
    <row r="193" spans="1:7" ht="15" thickTop="1">
      <c r="C193" s="158"/>
      <c r="D193" s="158"/>
      <c r="E193" s="158"/>
      <c r="F193" s="158"/>
      <c r="G193" s="158"/>
    </row>
    <row r="194" spans="1:7">
      <c r="A194" s="150">
        <f>'Profit &amp; Loss'!C9</f>
        <v>21</v>
      </c>
      <c r="B194" s="154" t="s">
        <v>276</v>
      </c>
      <c r="C194" s="154"/>
    </row>
    <row r="195" spans="1:7">
      <c r="C195" s="154" t="s">
        <v>395</v>
      </c>
      <c r="G195" s="159" t="s">
        <v>280</v>
      </c>
    </row>
    <row r="196" spans="1:7" ht="29">
      <c r="C196" s="436" t="s">
        <v>0</v>
      </c>
      <c r="D196" s="479"/>
      <c r="E196" s="437"/>
      <c r="F196" s="160" t="str">
        <f>F187</f>
        <v>For the Year ended 31st March, 20XX</v>
      </c>
      <c r="G196" s="161" t="str">
        <f>G187</f>
        <v>For the Year ended 31st March, 20XX</v>
      </c>
    </row>
    <row r="197" spans="1:7">
      <c r="C197" s="243" t="s">
        <v>396</v>
      </c>
      <c r="D197" s="264"/>
      <c r="E197" s="265"/>
      <c r="F197" s="265"/>
      <c r="G197" s="266"/>
    </row>
    <row r="198" spans="1:7">
      <c r="C198" s="267" t="s">
        <v>397</v>
      </c>
      <c r="D198" s="264"/>
      <c r="E198" s="265"/>
      <c r="F198" s="202">
        <v>4663559.6500000004</v>
      </c>
      <c r="G198" s="204">
        <v>4446266.91</v>
      </c>
    </row>
    <row r="199" spans="1:7">
      <c r="C199" s="267" t="s">
        <v>398</v>
      </c>
      <c r="D199" s="264"/>
      <c r="E199" s="265"/>
      <c r="F199" s="202">
        <v>176383</v>
      </c>
      <c r="G199" s="204">
        <v>132532.74</v>
      </c>
    </row>
    <row r="200" spans="1:7">
      <c r="C200" s="267" t="s">
        <v>399</v>
      </c>
      <c r="D200" s="264"/>
      <c r="E200" s="265"/>
      <c r="F200" s="202">
        <v>0</v>
      </c>
      <c r="G200" s="204">
        <v>316581</v>
      </c>
    </row>
    <row r="201" spans="1:7">
      <c r="C201" s="267" t="s">
        <v>400</v>
      </c>
      <c r="D201" s="264"/>
      <c r="E201" s="265"/>
      <c r="F201" s="202">
        <v>0</v>
      </c>
      <c r="G201" s="204">
        <v>720565.29</v>
      </c>
    </row>
    <row r="202" spans="1:7">
      <c r="C202" s="268" t="s">
        <v>401</v>
      </c>
      <c r="D202" s="269"/>
      <c r="E202" s="270"/>
      <c r="F202" s="202">
        <v>725474</v>
      </c>
      <c r="G202" s="204">
        <v>0</v>
      </c>
    </row>
    <row r="203" spans="1:7">
      <c r="C203" s="268" t="s">
        <v>402</v>
      </c>
      <c r="D203" s="269"/>
      <c r="E203" s="270"/>
      <c r="F203" s="202">
        <v>0</v>
      </c>
      <c r="G203" s="204">
        <v>3447</v>
      </c>
    </row>
    <row r="204" spans="1:7">
      <c r="C204" s="268" t="s">
        <v>403</v>
      </c>
      <c r="D204" s="269"/>
      <c r="E204" s="270"/>
      <c r="F204" s="202">
        <v>0</v>
      </c>
      <c r="G204" s="204">
        <v>9200</v>
      </c>
    </row>
    <row r="205" spans="1:7">
      <c r="C205" s="268" t="s">
        <v>404</v>
      </c>
      <c r="D205" s="269"/>
      <c r="E205" s="270"/>
      <c r="F205" s="202">
        <v>587059</v>
      </c>
      <c r="G205" s="204">
        <v>732054.06</v>
      </c>
    </row>
    <row r="206" spans="1:7">
      <c r="C206" s="241" t="s">
        <v>405</v>
      </c>
      <c r="D206" s="262"/>
      <c r="E206" s="263"/>
      <c r="F206" s="202">
        <v>570134.4600000002</v>
      </c>
      <c r="G206" s="204">
        <v>5727031.1700000009</v>
      </c>
    </row>
    <row r="207" spans="1:7">
      <c r="C207" s="241" t="s">
        <v>23</v>
      </c>
      <c r="D207" s="262"/>
      <c r="E207" s="263"/>
      <c r="F207" s="202">
        <v>250000</v>
      </c>
      <c r="G207" s="204">
        <v>0</v>
      </c>
    </row>
    <row r="208" spans="1:7">
      <c r="C208" s="271" t="s">
        <v>406</v>
      </c>
      <c r="D208" s="262"/>
      <c r="E208" s="263"/>
      <c r="F208" s="202">
        <v>0</v>
      </c>
      <c r="G208" s="204">
        <v>2551649</v>
      </c>
    </row>
    <row r="209" spans="1:7">
      <c r="C209" s="271" t="s">
        <v>407</v>
      </c>
      <c r="D209" s="262"/>
      <c r="E209" s="263"/>
      <c r="F209" s="202">
        <v>12000</v>
      </c>
      <c r="G209" s="204">
        <v>36000</v>
      </c>
    </row>
    <row r="210" spans="1:7">
      <c r="C210" s="271" t="s">
        <v>489</v>
      </c>
      <c r="D210" s="262"/>
      <c r="E210" s="263"/>
      <c r="F210" s="202">
        <v>10100</v>
      </c>
      <c r="G210" s="204"/>
    </row>
    <row r="211" spans="1:7">
      <c r="C211" s="241" t="s">
        <v>408</v>
      </c>
      <c r="D211" s="262"/>
      <c r="E211" s="263"/>
      <c r="F211" s="202">
        <v>129557.16</v>
      </c>
      <c r="G211" s="204">
        <v>1076394.3500000001</v>
      </c>
    </row>
    <row r="212" spans="1:7" ht="15" thickBot="1">
      <c r="C212" s="489" t="s">
        <v>205</v>
      </c>
      <c r="D212" s="490"/>
      <c r="E212" s="491"/>
      <c r="F212" s="272">
        <f t="shared" ref="F212:G212" si="21">SUM(F198:F211)</f>
        <v>7124267.2700000005</v>
      </c>
      <c r="G212" s="273">
        <f t="shared" si="21"/>
        <v>15751721.520000001</v>
      </c>
    </row>
    <row r="213" spans="1:7" ht="15" thickTop="1">
      <c r="C213" s="154"/>
      <c r="D213" s="154"/>
      <c r="E213" s="154"/>
      <c r="F213" s="154"/>
      <c r="G213" s="154"/>
    </row>
    <row r="214" spans="1:7">
      <c r="A214" s="150">
        <f>'Profit &amp; Loss'!C13</f>
        <v>22</v>
      </c>
      <c r="B214" s="153" t="s">
        <v>409</v>
      </c>
      <c r="C214" s="153"/>
    </row>
    <row r="215" spans="1:7">
      <c r="A215" s="62"/>
      <c r="B215" s="13"/>
      <c r="C215" s="153" t="s">
        <v>410</v>
      </c>
      <c r="G215" s="159" t="s">
        <v>280</v>
      </c>
    </row>
    <row r="216" spans="1:7" ht="29">
      <c r="A216" s="62"/>
      <c r="B216" s="13"/>
      <c r="C216" s="452" t="s">
        <v>0</v>
      </c>
      <c r="D216" s="453"/>
      <c r="E216" s="454"/>
      <c r="F216" s="160" t="str">
        <f>F196</f>
        <v>For the Year ended 31st March, 20XX</v>
      </c>
      <c r="G216" s="161" t="str">
        <f>G196</f>
        <v>For the Year ended 31st March, 20XX</v>
      </c>
    </row>
    <row r="217" spans="1:7">
      <c r="A217" s="62"/>
      <c r="B217" s="13"/>
      <c r="C217" s="274" t="s">
        <v>481</v>
      </c>
      <c r="D217" s="275"/>
      <c r="E217" s="275"/>
      <c r="F217" s="207">
        <v>479047550.63</v>
      </c>
      <c r="G217" s="208">
        <v>339514435.00000006</v>
      </c>
    </row>
    <row r="218" spans="1:7" ht="15" thickBot="1">
      <c r="C218" s="458" t="s">
        <v>205</v>
      </c>
      <c r="D218" s="459"/>
      <c r="E218" s="460"/>
      <c r="F218" s="170">
        <f>SUM(F217:F217)</f>
        <v>479047550.63</v>
      </c>
      <c r="G218" s="171">
        <f>SUM(G217:G217)</f>
        <v>339514435.00000006</v>
      </c>
    </row>
    <row r="219" spans="1:7" ht="15" thickTop="1">
      <c r="C219" s="13" t="s">
        <v>411</v>
      </c>
      <c r="D219" s="62"/>
      <c r="E219" s="62"/>
      <c r="F219" s="62"/>
      <c r="G219" s="62"/>
    </row>
    <row r="221" spans="1:7">
      <c r="A221" s="150">
        <f>'Profit &amp; Loss'!C14</f>
        <v>23</v>
      </c>
      <c r="B221" s="154" t="s">
        <v>412</v>
      </c>
    </row>
    <row r="222" spans="1:7">
      <c r="A222" s="62"/>
      <c r="C222" s="153" t="s">
        <v>413</v>
      </c>
      <c r="G222" s="159" t="s">
        <v>280</v>
      </c>
    </row>
    <row r="223" spans="1:7" ht="29">
      <c r="C223" s="452" t="s">
        <v>0</v>
      </c>
      <c r="D223" s="453"/>
      <c r="E223" s="454"/>
      <c r="F223" s="160" t="str">
        <f>F216</f>
        <v>For the Year ended 31st March, 20XX</v>
      </c>
      <c r="G223" s="161" t="str">
        <f>G216</f>
        <v>For the Year ended 31st March, 20XX</v>
      </c>
    </row>
    <row r="224" spans="1:7">
      <c r="C224" s="164" t="s">
        <v>482</v>
      </c>
      <c r="D224" s="275"/>
      <c r="E224" s="277"/>
      <c r="F224" s="202">
        <v>881689700.28999996</v>
      </c>
      <c r="G224" s="203">
        <v>1226006607.6800001</v>
      </c>
    </row>
    <row r="225" spans="1:7" ht="15" thickBot="1">
      <c r="C225" s="458" t="s">
        <v>205</v>
      </c>
      <c r="D225" s="459"/>
      <c r="E225" s="460"/>
      <c r="F225" s="170">
        <f>SUM(F224:F224)</f>
        <v>881689700.28999996</v>
      </c>
      <c r="G225" s="171">
        <f>SUM(G224:G224)</f>
        <v>1226006607.6800001</v>
      </c>
    </row>
    <row r="226" spans="1:7" ht="16" thickTop="1">
      <c r="C226" s="13" t="s">
        <v>414</v>
      </c>
      <c r="D226" s="278"/>
      <c r="E226" s="278"/>
      <c r="F226" s="278"/>
      <c r="G226" s="278"/>
    </row>
    <row r="228" spans="1:7">
      <c r="A228" s="150">
        <f>'Profit &amp; Loss'!C15</f>
        <v>24</v>
      </c>
      <c r="B228" s="154" t="s">
        <v>253</v>
      </c>
    </row>
    <row r="229" spans="1:7">
      <c r="B229" s="130" t="s">
        <v>275</v>
      </c>
      <c r="C229" s="153" t="s">
        <v>415</v>
      </c>
      <c r="G229" s="159" t="s">
        <v>280</v>
      </c>
    </row>
    <row r="230" spans="1:7" ht="29">
      <c r="B230" s="138"/>
      <c r="C230" s="436" t="s">
        <v>0</v>
      </c>
      <c r="D230" s="479"/>
      <c r="E230" s="437"/>
      <c r="F230" s="160" t="str">
        <f>F223</f>
        <v>For the Year ended 31st March, 20XX</v>
      </c>
      <c r="G230" s="161" t="str">
        <f>G223</f>
        <v>For the Year ended 31st March, 20XX</v>
      </c>
    </row>
    <row r="231" spans="1:7">
      <c r="B231" s="138"/>
      <c r="C231" s="424" t="s">
        <v>416</v>
      </c>
      <c r="D231" s="425"/>
      <c r="E231" s="426"/>
      <c r="F231" s="180"/>
      <c r="G231" s="173"/>
    </row>
    <row r="232" spans="1:7">
      <c r="B232" s="138"/>
      <c r="C232" s="427" t="s">
        <v>351</v>
      </c>
      <c r="D232" s="428"/>
      <c r="E232" s="429"/>
      <c r="F232" s="202">
        <v>8275768.8799999999</v>
      </c>
      <c r="G232" s="203">
        <v>21062541.950000003</v>
      </c>
    </row>
    <row r="233" spans="1:7">
      <c r="B233" s="138"/>
      <c r="C233" s="164" t="s">
        <v>350</v>
      </c>
      <c r="D233" s="155"/>
      <c r="E233" s="179"/>
      <c r="F233" s="202">
        <v>599663</v>
      </c>
      <c r="G233" s="203">
        <v>0</v>
      </c>
    </row>
    <row r="234" spans="1:7">
      <c r="B234" s="138"/>
      <c r="C234" s="164" t="s">
        <v>349</v>
      </c>
      <c r="D234" s="155"/>
      <c r="E234" s="179"/>
      <c r="F234" s="202">
        <v>10607668.870000001</v>
      </c>
      <c r="G234" s="203">
        <v>12337941.444431778</v>
      </c>
    </row>
    <row r="235" spans="1:7">
      <c r="B235" s="138"/>
      <c r="C235" s="498" t="s">
        <v>205</v>
      </c>
      <c r="D235" s="499"/>
      <c r="E235" s="500"/>
      <c r="F235" s="231">
        <f t="shared" ref="F235" si="22">SUM(F232:F234)</f>
        <v>19483100.75</v>
      </c>
      <c r="G235" s="209">
        <f>SUM(G232:G234)</f>
        <v>33400483.394431781</v>
      </c>
    </row>
    <row r="236" spans="1:7">
      <c r="B236" s="138"/>
      <c r="C236" s="427" t="s">
        <v>39</v>
      </c>
      <c r="D236" s="428"/>
      <c r="E236" s="429"/>
      <c r="F236" s="169"/>
      <c r="G236" s="204"/>
    </row>
    <row r="237" spans="1:7">
      <c r="B237" s="138"/>
      <c r="C237" s="498" t="s">
        <v>417</v>
      </c>
      <c r="D237" s="499"/>
      <c r="E237" s="500"/>
      <c r="F237" s="169"/>
      <c r="G237" s="204"/>
    </row>
    <row r="238" spans="1:7">
      <c r="B238" s="138"/>
      <c r="C238" s="427" t="s">
        <v>349</v>
      </c>
      <c r="D238" s="428"/>
      <c r="E238" s="429"/>
      <c r="F238" s="202">
        <v>18625291.931792952</v>
      </c>
      <c r="G238" s="203">
        <v>10607668.870000001</v>
      </c>
    </row>
    <row r="239" spans="1:7">
      <c r="B239" s="138"/>
      <c r="C239" s="164" t="s">
        <v>350</v>
      </c>
      <c r="D239" s="155"/>
      <c r="E239" s="179"/>
      <c r="F239" s="202">
        <v>4734319.3271738263</v>
      </c>
      <c r="G239" s="203">
        <v>599663</v>
      </c>
    </row>
    <row r="240" spans="1:7">
      <c r="B240" s="138"/>
      <c r="C240" s="427" t="s">
        <v>418</v>
      </c>
      <c r="D240" s="428"/>
      <c r="E240" s="429"/>
      <c r="F240" s="202">
        <v>8318671.9800000004</v>
      </c>
      <c r="G240" s="203">
        <v>8275768.8799999999</v>
      </c>
    </row>
    <row r="241" spans="1:7">
      <c r="B241" s="138"/>
      <c r="C241" s="501" t="s">
        <v>205</v>
      </c>
      <c r="D241" s="502"/>
      <c r="E241" s="503"/>
      <c r="F241" s="190">
        <f t="shared" ref="F241" si="23">SUM(F238:F240)</f>
        <v>31678283.238966778</v>
      </c>
      <c r="G241" s="191">
        <f>SUM(G238:G240)</f>
        <v>19483100.75</v>
      </c>
    </row>
    <row r="242" spans="1:7" ht="15" thickBot="1">
      <c r="B242" s="138"/>
      <c r="C242" s="489" t="s">
        <v>419</v>
      </c>
      <c r="D242" s="490"/>
      <c r="E242" s="491"/>
      <c r="F242" s="170">
        <f t="shared" ref="F242" si="24">+F235-F241</f>
        <v>-12195182.488966778</v>
      </c>
      <c r="G242" s="171">
        <f>+G235-G241</f>
        <v>13917382.644431781</v>
      </c>
    </row>
    <row r="243" spans="1:7" ht="15" thickTop="1">
      <c r="A243" s="62"/>
      <c r="B243" s="154"/>
    </row>
    <row r="244" spans="1:7">
      <c r="A244" s="150">
        <f>'Profit &amp; Loss'!C16</f>
        <v>25</v>
      </c>
      <c r="B244" s="153" t="s">
        <v>254</v>
      </c>
      <c r="C244" s="153"/>
    </row>
    <row r="245" spans="1:7">
      <c r="C245" s="154" t="s">
        <v>420</v>
      </c>
      <c r="G245" s="159" t="s">
        <v>280</v>
      </c>
    </row>
    <row r="246" spans="1:7" ht="29">
      <c r="C246" s="436" t="s">
        <v>0</v>
      </c>
      <c r="D246" s="479"/>
      <c r="E246" s="437"/>
      <c r="F246" s="160" t="str">
        <f>F230</f>
        <v>For the Year ended 31st March, 20XX</v>
      </c>
      <c r="G246" s="161" t="str">
        <f>G230</f>
        <v>For the Year ended 31st March, 20XX</v>
      </c>
    </row>
    <row r="247" spans="1:7">
      <c r="C247" s="280" t="s">
        <v>421</v>
      </c>
      <c r="E247" s="282"/>
      <c r="F247" s="202">
        <v>2611345.91</v>
      </c>
      <c r="G247" s="203">
        <v>923370.51</v>
      </c>
    </row>
    <row r="248" spans="1:7">
      <c r="C248" s="283" t="s">
        <v>422</v>
      </c>
      <c r="D248" s="153"/>
      <c r="E248" s="281"/>
      <c r="F248" s="202">
        <v>0</v>
      </c>
      <c r="G248" s="203"/>
    </row>
    <row r="249" spans="1:7">
      <c r="A249" s="62"/>
      <c r="B249" s="13"/>
      <c r="C249" s="280" t="s">
        <v>423</v>
      </c>
      <c r="E249" s="282"/>
      <c r="F249" s="202">
        <v>600564.73</v>
      </c>
      <c r="G249" s="203">
        <v>66049</v>
      </c>
    </row>
    <row r="250" spans="1:7">
      <c r="A250" s="62"/>
      <c r="B250" s="13"/>
      <c r="C250" s="280" t="s">
        <v>424</v>
      </c>
      <c r="E250" s="282"/>
      <c r="F250" s="202">
        <v>1161970.46</v>
      </c>
      <c r="G250" s="203">
        <v>400141</v>
      </c>
    </row>
    <row r="251" spans="1:7">
      <c r="C251" s="280" t="s">
        <v>425</v>
      </c>
      <c r="E251" s="282"/>
      <c r="F251" s="202">
        <v>10084212.370000001</v>
      </c>
      <c r="G251" s="203">
        <v>7404298.2200000007</v>
      </c>
    </row>
    <row r="252" spans="1:7">
      <c r="C252" s="280" t="s">
        <v>426</v>
      </c>
      <c r="E252" s="282"/>
      <c r="F252" s="202">
        <v>3171367</v>
      </c>
      <c r="G252" s="203">
        <v>2985452</v>
      </c>
    </row>
    <row r="253" spans="1:7">
      <c r="A253" s="62"/>
      <c r="B253" s="284"/>
      <c r="C253" s="155" t="s">
        <v>427</v>
      </c>
      <c r="D253" s="147"/>
      <c r="E253" s="155"/>
      <c r="F253" s="245">
        <v>1618825.6400000001</v>
      </c>
      <c r="G253" s="276">
        <v>2136356.85</v>
      </c>
    </row>
    <row r="254" spans="1:7">
      <c r="C254" s="280" t="s">
        <v>428</v>
      </c>
      <c r="E254" s="282"/>
      <c r="F254" s="202">
        <v>8408669.9499999993</v>
      </c>
      <c r="G254" s="203">
        <v>6232043.5</v>
      </c>
    </row>
    <row r="255" spans="1:7">
      <c r="A255" s="62"/>
      <c r="C255" s="280" t="s">
        <v>429</v>
      </c>
      <c r="E255" s="282"/>
      <c r="F255" s="202">
        <v>0</v>
      </c>
      <c r="G255" s="203">
        <v>-641737</v>
      </c>
    </row>
    <row r="256" spans="1:7">
      <c r="A256" s="62"/>
      <c r="C256" s="164" t="s">
        <v>430</v>
      </c>
      <c r="D256" s="155"/>
      <c r="E256" s="179"/>
      <c r="F256" s="202">
        <v>1531559.24</v>
      </c>
      <c r="G256" s="203">
        <v>1235000.22</v>
      </c>
    </row>
    <row r="257" spans="1:7">
      <c r="A257" s="62"/>
      <c r="C257" s="164" t="s">
        <v>431</v>
      </c>
      <c r="D257" s="155"/>
      <c r="E257" s="179"/>
      <c r="F257" s="202">
        <v>2726584</v>
      </c>
      <c r="G257" s="203">
        <v>2369090.29</v>
      </c>
    </row>
    <row r="258" spans="1:7" ht="15" thickBot="1">
      <c r="A258" s="62"/>
      <c r="C258" s="489" t="s">
        <v>205</v>
      </c>
      <c r="D258" s="490"/>
      <c r="E258" s="491"/>
      <c r="F258" s="170">
        <f t="shared" ref="F258" si="25">SUM(F247:F257)</f>
        <v>31915099.299999997</v>
      </c>
      <c r="G258" s="171">
        <f>SUM(G247:G257)</f>
        <v>23110064.589999996</v>
      </c>
    </row>
    <row r="259" spans="1:7" ht="15" thickTop="1">
      <c r="A259" s="62"/>
      <c r="C259" s="13" t="s">
        <v>432</v>
      </c>
      <c r="D259" s="154"/>
      <c r="E259" s="154"/>
      <c r="F259" s="154"/>
      <c r="G259" s="154"/>
    </row>
    <row r="260" spans="1:7">
      <c r="A260" s="62"/>
      <c r="C260" s="154"/>
      <c r="D260" s="154"/>
      <c r="E260" s="154"/>
      <c r="F260" s="154"/>
      <c r="G260" s="154"/>
    </row>
    <row r="261" spans="1:7">
      <c r="A261" s="150">
        <f>'Profit &amp; Loss'!C17</f>
        <v>26</v>
      </c>
      <c r="B261" s="154" t="s">
        <v>433</v>
      </c>
      <c r="C261" s="154"/>
    </row>
    <row r="262" spans="1:7">
      <c r="C262" s="154" t="s">
        <v>434</v>
      </c>
      <c r="G262" s="159" t="s">
        <v>280</v>
      </c>
    </row>
    <row r="263" spans="1:7" ht="29">
      <c r="C263" s="436" t="s">
        <v>0</v>
      </c>
      <c r="D263" s="479"/>
      <c r="E263" s="437"/>
      <c r="F263" s="160" t="str">
        <f>F246</f>
        <v>For the Year ended 31st March, 20XX</v>
      </c>
      <c r="G263" s="161" t="str">
        <f>G246</f>
        <v>For the Year ended 31st March, 20XX</v>
      </c>
    </row>
    <row r="264" spans="1:7">
      <c r="C264" s="504" t="s">
        <v>435</v>
      </c>
      <c r="D264" s="505"/>
      <c r="E264" s="506"/>
      <c r="F264" s="169">
        <v>30397044</v>
      </c>
      <c r="G264" s="203">
        <v>36041150</v>
      </c>
    </row>
    <row r="265" spans="1:7">
      <c r="C265" s="427" t="s">
        <v>436</v>
      </c>
      <c r="D265" s="428"/>
      <c r="E265" s="429"/>
      <c r="F265" s="169">
        <v>539153</v>
      </c>
      <c r="G265" s="203">
        <v>1298028</v>
      </c>
    </row>
    <row r="266" spans="1:7">
      <c r="C266" s="413" t="s">
        <v>437</v>
      </c>
      <c r="D266" s="414"/>
      <c r="E266" s="415"/>
      <c r="F266" s="169">
        <v>126760</v>
      </c>
      <c r="G266" s="203">
        <v>84094</v>
      </c>
    </row>
    <row r="267" spans="1:7" ht="15" thickBot="1">
      <c r="C267" s="489" t="s">
        <v>205</v>
      </c>
      <c r="D267" s="490"/>
      <c r="E267" s="491"/>
      <c r="F267" s="170">
        <f t="shared" ref="F267" si="26">SUM(F264:F266)</f>
        <v>31062957</v>
      </c>
      <c r="G267" s="171">
        <f t="shared" ref="G267" si="27">SUM(G264:G266)</f>
        <v>37423272</v>
      </c>
    </row>
    <row r="268" spans="1:7" ht="15" thickTop="1">
      <c r="C268" s="147"/>
      <c r="D268" s="147"/>
      <c r="E268" s="147"/>
      <c r="F268" s="147"/>
      <c r="G268" s="147"/>
    </row>
    <row r="269" spans="1:7">
      <c r="A269" s="150">
        <f>'Profit &amp; Loss'!C18</f>
        <v>27</v>
      </c>
      <c r="B269" s="154" t="s">
        <v>438</v>
      </c>
      <c r="C269" s="154"/>
    </row>
    <row r="270" spans="1:7">
      <c r="C270" s="154" t="s">
        <v>439</v>
      </c>
      <c r="G270" s="159" t="s">
        <v>280</v>
      </c>
    </row>
    <row r="271" spans="1:7" ht="29">
      <c r="C271" s="436" t="s">
        <v>0</v>
      </c>
      <c r="D271" s="479"/>
      <c r="E271" s="437"/>
      <c r="F271" s="160" t="str">
        <f>F263</f>
        <v>For the Year ended 31st March, 20XX</v>
      </c>
      <c r="G271" s="161" t="str">
        <f>G263</f>
        <v>For the Year ended 31st March, 20XX</v>
      </c>
    </row>
    <row r="272" spans="1:7">
      <c r="C272" s="504" t="s">
        <v>440</v>
      </c>
      <c r="D272" s="505"/>
      <c r="E272" s="506"/>
      <c r="F272" s="169">
        <v>12722963.673424626</v>
      </c>
      <c r="G272" s="203">
        <v>11938926.943150684</v>
      </c>
    </row>
    <row r="273" spans="1:7">
      <c r="C273" s="413" t="s">
        <v>441</v>
      </c>
      <c r="D273" s="414"/>
      <c r="E273" s="415"/>
      <c r="F273" s="169">
        <v>3882273.39</v>
      </c>
      <c r="G273" s="203">
        <v>7510696.3499999987</v>
      </c>
    </row>
    <row r="274" spans="1:7" ht="15" thickBot="1">
      <c r="C274" s="489" t="s">
        <v>205</v>
      </c>
      <c r="D274" s="490"/>
      <c r="E274" s="491"/>
      <c r="F274" s="170">
        <f t="shared" ref="F274" si="28">SUM(F272:F273)</f>
        <v>16605237.063424626</v>
      </c>
      <c r="G274" s="171">
        <f t="shared" ref="G274" si="29">SUM(G272:G273)</f>
        <v>19449623.293150682</v>
      </c>
    </row>
    <row r="275" spans="1:7" ht="15" thickTop="1">
      <c r="C275" s="147"/>
      <c r="D275" s="147"/>
      <c r="E275" s="147"/>
      <c r="F275" s="147"/>
      <c r="G275" s="147"/>
    </row>
    <row r="276" spans="1:7">
      <c r="A276" s="150">
        <f>'Profit &amp; Loss'!C20</f>
        <v>28</v>
      </c>
      <c r="B276" s="154" t="s">
        <v>442</v>
      </c>
      <c r="C276" s="154"/>
      <c r="G276" s="159"/>
    </row>
    <row r="277" spans="1:7">
      <c r="B277" s="147" t="s">
        <v>275</v>
      </c>
      <c r="C277" s="154" t="s">
        <v>443</v>
      </c>
      <c r="G277" s="159" t="s">
        <v>280</v>
      </c>
    </row>
    <row r="278" spans="1:7" ht="29">
      <c r="C278" s="436" t="s">
        <v>0</v>
      </c>
      <c r="D278" s="479"/>
      <c r="E278" s="437"/>
      <c r="F278" s="160" t="str">
        <f>F271</f>
        <v>For the Year ended 31st March, 20XX</v>
      </c>
      <c r="G278" s="161" t="str">
        <f>G271</f>
        <v>For the Year ended 31st March, 20XX</v>
      </c>
    </row>
    <row r="279" spans="1:7">
      <c r="C279" s="285" t="s">
        <v>444</v>
      </c>
      <c r="D279" s="286"/>
      <c r="E279" s="279"/>
      <c r="F279" s="168">
        <v>365000</v>
      </c>
      <c r="G279" s="276">
        <v>325000</v>
      </c>
    </row>
    <row r="280" spans="1:7">
      <c r="C280" s="280" t="s">
        <v>445</v>
      </c>
      <c r="E280" s="282"/>
      <c r="F280" s="245">
        <v>2070057.15</v>
      </c>
      <c r="G280" s="276">
        <v>749308</v>
      </c>
    </row>
    <row r="281" spans="1:7">
      <c r="C281" s="280" t="s">
        <v>446</v>
      </c>
      <c r="E281" s="282"/>
      <c r="F281" s="168">
        <v>6353496.5800000001</v>
      </c>
      <c r="G281" s="276">
        <v>6678566.9299999997</v>
      </c>
    </row>
    <row r="282" spans="1:7">
      <c r="A282" s="62"/>
      <c r="B282" s="284"/>
      <c r="C282" s="164" t="s">
        <v>447</v>
      </c>
      <c r="D282" s="147"/>
      <c r="E282" s="179"/>
      <c r="F282" s="245">
        <v>55000</v>
      </c>
      <c r="G282" s="276">
        <v>121000</v>
      </c>
    </row>
    <row r="283" spans="1:7">
      <c r="C283" s="287" t="s">
        <v>448</v>
      </c>
      <c r="D283" s="222"/>
      <c r="E283" s="288"/>
      <c r="F283" s="245">
        <v>5184967</v>
      </c>
      <c r="G283" s="276">
        <v>4742519</v>
      </c>
    </row>
    <row r="284" spans="1:7">
      <c r="C284" s="280" t="s">
        <v>449</v>
      </c>
      <c r="E284" s="282"/>
      <c r="F284" s="245">
        <v>93806</v>
      </c>
      <c r="G284" s="276">
        <v>97968</v>
      </c>
    </row>
    <row r="285" spans="1:7">
      <c r="A285" s="62"/>
      <c r="C285" s="241" t="s">
        <v>450</v>
      </c>
      <c r="D285" s="147"/>
      <c r="E285" s="155"/>
      <c r="F285" s="245">
        <v>946391.66</v>
      </c>
      <c r="G285" s="276">
        <v>1149434.56</v>
      </c>
    </row>
    <row r="286" spans="1:7">
      <c r="C286" s="241" t="s">
        <v>451</v>
      </c>
      <c r="D286" s="262"/>
      <c r="E286" s="263"/>
      <c r="F286" s="245">
        <v>61823</v>
      </c>
      <c r="G286" s="276">
        <v>0</v>
      </c>
    </row>
    <row r="287" spans="1:7">
      <c r="C287" s="287" t="s">
        <v>452</v>
      </c>
      <c r="D287" s="222"/>
      <c r="E287" s="288"/>
      <c r="F287" s="245">
        <v>12076</v>
      </c>
      <c r="G287" s="276">
        <v>5000</v>
      </c>
    </row>
    <row r="288" spans="1:7">
      <c r="C288" s="287" t="s">
        <v>453</v>
      </c>
      <c r="D288" s="222"/>
      <c r="E288" s="288"/>
      <c r="F288" s="245">
        <v>185040</v>
      </c>
      <c r="G288" s="276">
        <v>220576</v>
      </c>
    </row>
    <row r="289" spans="1:7">
      <c r="C289" s="289" t="s">
        <v>454</v>
      </c>
      <c r="D289" s="196"/>
      <c r="E289" s="237"/>
      <c r="F289" s="168">
        <v>122127314.13000001</v>
      </c>
      <c r="G289" s="276">
        <v>100419869.79000001</v>
      </c>
    </row>
    <row r="290" spans="1:7">
      <c r="C290" s="290" t="s">
        <v>455</v>
      </c>
      <c r="D290" s="291"/>
      <c r="E290" s="292"/>
      <c r="F290" s="212">
        <v>15059444.200000003</v>
      </c>
      <c r="G290" s="210">
        <v>14291205.680000003</v>
      </c>
    </row>
    <row r="291" spans="1:7" ht="15" thickBot="1">
      <c r="C291" s="489" t="s">
        <v>205</v>
      </c>
      <c r="D291" s="490"/>
      <c r="E291" s="491"/>
      <c r="F291" s="170">
        <f t="shared" ref="F291:G291" si="30">SUM(F279:F290)</f>
        <v>152514415.72000003</v>
      </c>
      <c r="G291" s="171">
        <f t="shared" si="30"/>
        <v>128800447.96000001</v>
      </c>
    </row>
    <row r="292" spans="1:7" ht="15" thickTop="1">
      <c r="C292" s="13" t="s">
        <v>456</v>
      </c>
    </row>
    <row r="294" spans="1:7">
      <c r="C294" s="153" t="s">
        <v>375</v>
      </c>
    </row>
    <row r="295" spans="1:7">
      <c r="C295" s="153" t="s">
        <v>500</v>
      </c>
      <c r="F295" s="375"/>
      <c r="G295" s="375"/>
    </row>
    <row r="296" spans="1:7">
      <c r="C296" s="13" t="s">
        <v>501</v>
      </c>
      <c r="F296" s="375">
        <v>6500000</v>
      </c>
      <c r="G296" s="375"/>
    </row>
    <row r="297" spans="1:7">
      <c r="C297" s="13" t="s">
        <v>502</v>
      </c>
      <c r="F297" s="375">
        <v>488289.98</v>
      </c>
      <c r="G297" s="375"/>
    </row>
    <row r="298" spans="1:7">
      <c r="C298" s="13" t="s">
        <v>503</v>
      </c>
      <c r="F298" s="375">
        <v>16905837</v>
      </c>
      <c r="G298" s="375">
        <v>5500000</v>
      </c>
    </row>
    <row r="299" spans="1:7">
      <c r="C299" s="13" t="s">
        <v>504</v>
      </c>
      <c r="F299" s="375">
        <v>0</v>
      </c>
      <c r="G299" s="375">
        <v>462985.39</v>
      </c>
    </row>
    <row r="300" spans="1:7">
      <c r="C300" s="13" t="s">
        <v>505</v>
      </c>
      <c r="F300" s="375">
        <v>0</v>
      </c>
      <c r="G300" s="375">
        <v>18920</v>
      </c>
    </row>
    <row r="301" spans="1:7">
      <c r="C301" s="13" t="s">
        <v>506</v>
      </c>
      <c r="F301" s="375">
        <v>0</v>
      </c>
      <c r="G301" s="375">
        <v>6644600</v>
      </c>
    </row>
    <row r="302" spans="1:7" s="153" customFormat="1">
      <c r="A302" s="150"/>
      <c r="B302" s="147"/>
      <c r="C302" s="153" t="s">
        <v>508</v>
      </c>
      <c r="F302" s="376">
        <f>SUM(F296:F301)</f>
        <v>23894126.98</v>
      </c>
      <c r="G302" s="376">
        <f>SUM(G296:G301)</f>
        <v>12626505.390000001</v>
      </c>
    </row>
    <row r="303" spans="1:7">
      <c r="C303" s="153" t="s">
        <v>509</v>
      </c>
      <c r="F303" s="375"/>
      <c r="G303" s="375"/>
    </row>
    <row r="304" spans="1:7">
      <c r="C304" s="13" t="s">
        <v>510</v>
      </c>
      <c r="F304" s="375">
        <v>11405102.984426364</v>
      </c>
      <c r="G304" s="375"/>
    </row>
    <row r="305" spans="3:7">
      <c r="C305" s="13" t="s">
        <v>511</v>
      </c>
      <c r="F305" s="375">
        <v>16905837</v>
      </c>
      <c r="G305" s="375">
        <v>16000000</v>
      </c>
    </row>
    <row r="306" spans="3:7">
      <c r="C306" s="13" t="s">
        <v>512</v>
      </c>
      <c r="F306" s="375">
        <v>0</v>
      </c>
      <c r="G306" s="375">
        <v>6644600</v>
      </c>
    </row>
    <row r="307" spans="3:7">
      <c r="C307" s="153" t="s">
        <v>513</v>
      </c>
      <c r="D307" s="153"/>
      <c r="E307" s="153"/>
      <c r="F307" s="376">
        <f>SUM(F304:F306)</f>
        <v>28310939.984426364</v>
      </c>
      <c r="G307" s="376">
        <f>SUM(G304:G306)</f>
        <v>22644600</v>
      </c>
    </row>
    <row r="308" spans="3:7">
      <c r="C308" s="153" t="s">
        <v>514</v>
      </c>
      <c r="D308" s="153"/>
      <c r="E308" s="153"/>
      <c r="F308" s="376">
        <f>-F302+F307</f>
        <v>4416813.0044263639</v>
      </c>
      <c r="G308" s="376">
        <f>-G302+G307</f>
        <v>10018094.609999999</v>
      </c>
    </row>
    <row r="309" spans="3:7">
      <c r="C309" s="13" t="s">
        <v>507</v>
      </c>
      <c r="F309" s="375">
        <v>0</v>
      </c>
      <c r="G309" s="375">
        <v>2045250</v>
      </c>
    </row>
  </sheetData>
  <mergeCells count="142">
    <mergeCell ref="C271:E271"/>
    <mergeCell ref="C272:E272"/>
    <mergeCell ref="C273:E273"/>
    <mergeCell ref="C274:E274"/>
    <mergeCell ref="C278:E278"/>
    <mergeCell ref="C291:E291"/>
    <mergeCell ref="C258:E258"/>
    <mergeCell ref="C263:E263"/>
    <mergeCell ref="C264:E264"/>
    <mergeCell ref="C265:E265"/>
    <mergeCell ref="C266:E266"/>
    <mergeCell ref="C267:E267"/>
    <mergeCell ref="C242:E242"/>
    <mergeCell ref="C246:E246"/>
    <mergeCell ref="C235:E235"/>
    <mergeCell ref="C236:E236"/>
    <mergeCell ref="C237:E237"/>
    <mergeCell ref="C238:E238"/>
    <mergeCell ref="C240:E240"/>
    <mergeCell ref="C241:E241"/>
    <mergeCell ref="C218:E218"/>
    <mergeCell ref="C223:E223"/>
    <mergeCell ref="C225:E225"/>
    <mergeCell ref="C230:E230"/>
    <mergeCell ref="C231:E231"/>
    <mergeCell ref="C232:E232"/>
    <mergeCell ref="C187:E187"/>
    <mergeCell ref="C192:E192"/>
    <mergeCell ref="C196:E196"/>
    <mergeCell ref="C212:E212"/>
    <mergeCell ref="C216:E216"/>
    <mergeCell ref="C181:E181"/>
    <mergeCell ref="C182:E182"/>
    <mergeCell ref="C183:E183"/>
    <mergeCell ref="C168:E168"/>
    <mergeCell ref="C169:E169"/>
    <mergeCell ref="C173:E173"/>
    <mergeCell ref="C174:E174"/>
    <mergeCell ref="C176:E176"/>
    <mergeCell ref="C180:E180"/>
    <mergeCell ref="C175:E175"/>
    <mergeCell ref="C161:E161"/>
    <mergeCell ref="C163:E163"/>
    <mergeCell ref="C164:E164"/>
    <mergeCell ref="C165:E165"/>
    <mergeCell ref="C166:E166"/>
    <mergeCell ref="C167:E167"/>
    <mergeCell ref="C154:E154"/>
    <mergeCell ref="C155:E155"/>
    <mergeCell ref="C156:E156"/>
    <mergeCell ref="C157:E157"/>
    <mergeCell ref="C159:E159"/>
    <mergeCell ref="C160:E160"/>
    <mergeCell ref="C145:E145"/>
    <mergeCell ref="C146:E146"/>
    <mergeCell ref="C147:E147"/>
    <mergeCell ref="C148:E148"/>
    <mergeCell ref="C149:E149"/>
    <mergeCell ref="C150:E150"/>
    <mergeCell ref="C136:E136"/>
    <mergeCell ref="C137:E137"/>
    <mergeCell ref="C138:E138"/>
    <mergeCell ref="C142:E142"/>
    <mergeCell ref="C143:E143"/>
    <mergeCell ref="C144:E144"/>
    <mergeCell ref="C125:E125"/>
    <mergeCell ref="C130:E130"/>
    <mergeCell ref="C131:E131"/>
    <mergeCell ref="C132:E132"/>
    <mergeCell ref="C133:E133"/>
    <mergeCell ref="C134:E134"/>
    <mergeCell ref="C113:E113"/>
    <mergeCell ref="C114:E114"/>
    <mergeCell ref="C115:E115"/>
    <mergeCell ref="C119:E119"/>
    <mergeCell ref="C120:E120"/>
    <mergeCell ref="C122:E122"/>
    <mergeCell ref="C111:E111"/>
    <mergeCell ref="C112:E112"/>
    <mergeCell ref="C95:E95"/>
    <mergeCell ref="C96:E96"/>
    <mergeCell ref="C97:E97"/>
    <mergeCell ref="C98:E98"/>
    <mergeCell ref="C99:E99"/>
    <mergeCell ref="C106:E106"/>
    <mergeCell ref="C83:E83"/>
    <mergeCell ref="C87:E87"/>
    <mergeCell ref="C88:E88"/>
    <mergeCell ref="C89:E89"/>
    <mergeCell ref="C90:E90"/>
    <mergeCell ref="C94:E94"/>
    <mergeCell ref="C77:E77"/>
    <mergeCell ref="C78:E78"/>
    <mergeCell ref="C79:E79"/>
    <mergeCell ref="C80:E80"/>
    <mergeCell ref="C81:E81"/>
    <mergeCell ref="C82:E82"/>
    <mergeCell ref="C74:E74"/>
    <mergeCell ref="C75:E75"/>
    <mergeCell ref="C76:E76"/>
    <mergeCell ref="C61:E61"/>
    <mergeCell ref="B63:E63"/>
    <mergeCell ref="C65:E65"/>
    <mergeCell ref="C66:E66"/>
    <mergeCell ref="C69:E69"/>
    <mergeCell ref="B55:E55"/>
    <mergeCell ref="C56:E56"/>
    <mergeCell ref="C57:E57"/>
    <mergeCell ref="C58:E58"/>
    <mergeCell ref="C59:E59"/>
    <mergeCell ref="C60:E60"/>
    <mergeCell ref="C43:F43"/>
    <mergeCell ref="C44:C45"/>
    <mergeCell ref="D44:E44"/>
    <mergeCell ref="F44:G44"/>
    <mergeCell ref="D53:E53"/>
    <mergeCell ref="F53:G53"/>
    <mergeCell ref="C40:E40"/>
    <mergeCell ref="C32:E32"/>
    <mergeCell ref="C35:E35"/>
    <mergeCell ref="C36:E36"/>
    <mergeCell ref="C37:E37"/>
    <mergeCell ref="C38:E38"/>
    <mergeCell ref="C39:E39"/>
    <mergeCell ref="C26:E26"/>
    <mergeCell ref="C27:E27"/>
    <mergeCell ref="C28:E28"/>
    <mergeCell ref="C29:E29"/>
    <mergeCell ref="C30:E30"/>
    <mergeCell ref="C31:E31"/>
    <mergeCell ref="C23:E23"/>
    <mergeCell ref="C24:E24"/>
    <mergeCell ref="C25:E25"/>
    <mergeCell ref="C18:E18"/>
    <mergeCell ref="B8:G8"/>
    <mergeCell ref="C10:E10"/>
    <mergeCell ref="C11:E11"/>
    <mergeCell ref="C13:E13"/>
    <mergeCell ref="C14:E14"/>
    <mergeCell ref="C16:E16"/>
    <mergeCell ref="A1:E1"/>
    <mergeCell ref="A2:G2"/>
  </mergeCells>
  <pageMargins left="0.19685039370078741" right="0.19685039370078741" top="0.39370078740157483" bottom="0.19685039370078741" header="0.31496062992125984" footer="0.19685039370078741"/>
  <pageSetup paperSize="9" scale="85" orientation="portrait" r:id="rId1"/>
  <rowBreaks count="10" manualBreakCount="10">
    <brk id="7" max="16383" man="1"/>
    <brk id="33" max="16383" man="1"/>
    <brk id="54" max="16383" man="1"/>
    <brk id="71" max="16383" man="1"/>
    <brk id="91" max="16383" man="1"/>
    <brk id="139" max="16383" man="1"/>
    <brk id="177" max="16383" man="1"/>
    <brk id="193" max="16383" man="1"/>
    <brk id="227" max="16383" man="1"/>
    <brk id="260"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D7FC2-3ED8-42F7-AEBA-3566C933F859}">
  <dimension ref="A1:P41"/>
  <sheetViews>
    <sheetView zoomScaleNormal="85" zoomScaleSheetLayoutView="100" workbookViewId="0"/>
  </sheetViews>
  <sheetFormatPr defaultRowHeight="14.5"/>
  <cols>
    <col min="1" max="1" width="3.7265625" style="297" customWidth="1"/>
    <col min="2" max="2" width="12" style="297" bestFit="1" customWidth="1"/>
    <col min="3" max="3" width="35.453125" style="297" bestFit="1" customWidth="1"/>
    <col min="4" max="4" width="11.7265625" style="297" bestFit="1" customWidth="1"/>
    <col min="5" max="5" width="12.54296875" style="297" bestFit="1" customWidth="1"/>
    <col min="6" max="7" width="11.7265625" style="297" bestFit="1" customWidth="1"/>
    <col min="8" max="8" width="11.54296875" style="297" customWidth="1"/>
    <col min="9" max="9" width="10.1796875" style="297" customWidth="1"/>
    <col min="10" max="11" width="10.1796875" style="297" bestFit="1" customWidth="1"/>
    <col min="12" max="12" width="12.54296875" style="297" bestFit="1" customWidth="1"/>
    <col min="13" max="13" width="9.453125" style="297" bestFit="1" customWidth="1"/>
    <col min="14" max="14" width="9.26953125" style="297" bestFit="1" customWidth="1"/>
    <col min="15" max="15" width="12.54296875" style="297" bestFit="1" customWidth="1"/>
    <col min="16" max="16" width="7.54296875" style="297" bestFit="1" customWidth="1"/>
    <col min="17" max="18" width="11.7265625" style="297" bestFit="1" customWidth="1"/>
    <col min="19" max="19" width="9.26953125" style="297" bestFit="1" customWidth="1"/>
    <col min="20" max="23" width="10.1796875" style="297" bestFit="1" customWidth="1"/>
    <col min="24" max="255" width="9.1796875" style="297"/>
    <col min="256" max="256" width="4.26953125" style="297" customWidth="1"/>
    <col min="257" max="257" width="2.54296875" style="297" bestFit="1" customWidth="1"/>
    <col min="258" max="258" width="35.453125" style="297" bestFit="1" customWidth="1"/>
    <col min="259" max="261" width="11.54296875" style="297" bestFit="1" customWidth="1"/>
    <col min="262" max="262" width="11.54296875" style="297" customWidth="1"/>
    <col min="263" max="263" width="11.26953125" style="297" customWidth="1"/>
    <col min="264" max="264" width="9" style="297" bestFit="1" customWidth="1"/>
    <col min="265" max="265" width="8.54296875" style="297" bestFit="1" customWidth="1"/>
    <col min="266" max="266" width="10.453125" style="297" customWidth="1"/>
    <col min="267" max="267" width="11.54296875" style="297" bestFit="1" customWidth="1"/>
    <col min="268" max="268" width="9" style="297" bestFit="1" customWidth="1"/>
    <col min="269" max="269" width="7.81640625" style="297" bestFit="1" customWidth="1"/>
    <col min="270" max="270" width="12.81640625" style="297" bestFit="1" customWidth="1"/>
    <col min="271" max="511" width="9.1796875" style="297"/>
    <col min="512" max="512" width="4.26953125" style="297" customWidth="1"/>
    <col min="513" max="513" width="2.54296875" style="297" bestFit="1" customWidth="1"/>
    <col min="514" max="514" width="35.453125" style="297" bestFit="1" customWidth="1"/>
    <col min="515" max="517" width="11.54296875" style="297" bestFit="1" customWidth="1"/>
    <col min="518" max="518" width="11.54296875" style="297" customWidth="1"/>
    <col min="519" max="519" width="11.26953125" style="297" customWidth="1"/>
    <col min="520" max="520" width="9" style="297" bestFit="1" customWidth="1"/>
    <col min="521" max="521" width="8.54296875" style="297" bestFit="1" customWidth="1"/>
    <col min="522" max="522" width="10.453125" style="297" customWidth="1"/>
    <col min="523" max="523" width="11.54296875" style="297" bestFit="1" customWidth="1"/>
    <col min="524" max="524" width="9" style="297" bestFit="1" customWidth="1"/>
    <col min="525" max="525" width="7.81640625" style="297" bestFit="1" customWidth="1"/>
    <col min="526" max="526" width="12.81640625" style="297" bestFit="1" customWidth="1"/>
    <col min="527" max="767" width="9.1796875" style="297"/>
    <col min="768" max="768" width="4.26953125" style="297" customWidth="1"/>
    <col min="769" max="769" width="2.54296875" style="297" bestFit="1" customWidth="1"/>
    <col min="770" max="770" width="35.453125" style="297" bestFit="1" customWidth="1"/>
    <col min="771" max="773" width="11.54296875" style="297" bestFit="1" customWidth="1"/>
    <col min="774" max="774" width="11.54296875" style="297" customWidth="1"/>
    <col min="775" max="775" width="11.26953125" style="297" customWidth="1"/>
    <col min="776" max="776" width="9" style="297" bestFit="1" customWidth="1"/>
    <col min="777" max="777" width="8.54296875" style="297" bestFit="1" customWidth="1"/>
    <col min="778" max="778" width="10.453125" style="297" customWidth="1"/>
    <col min="779" max="779" width="11.54296875" style="297" bestFit="1" customWidth="1"/>
    <col min="780" max="780" width="9" style="297" bestFit="1" customWidth="1"/>
    <col min="781" max="781" width="7.81640625" style="297" bestFit="1" customWidth="1"/>
    <col min="782" max="782" width="12.81640625" style="297" bestFit="1" customWidth="1"/>
    <col min="783" max="1023" width="9.1796875" style="297"/>
    <col min="1024" max="1024" width="4.26953125" style="297" customWidth="1"/>
    <col min="1025" max="1025" width="2.54296875" style="297" bestFit="1" customWidth="1"/>
    <col min="1026" max="1026" width="35.453125" style="297" bestFit="1" customWidth="1"/>
    <col min="1027" max="1029" width="11.54296875" style="297" bestFit="1" customWidth="1"/>
    <col min="1030" max="1030" width="11.54296875" style="297" customWidth="1"/>
    <col min="1031" max="1031" width="11.26953125" style="297" customWidth="1"/>
    <col min="1032" max="1032" width="9" style="297" bestFit="1" customWidth="1"/>
    <col min="1033" max="1033" width="8.54296875" style="297" bestFit="1" customWidth="1"/>
    <col min="1034" max="1034" width="10.453125" style="297" customWidth="1"/>
    <col min="1035" max="1035" width="11.54296875" style="297" bestFit="1" customWidth="1"/>
    <col min="1036" max="1036" width="9" style="297" bestFit="1" customWidth="1"/>
    <col min="1037" max="1037" width="7.81640625" style="297" bestFit="1" customWidth="1"/>
    <col min="1038" max="1038" width="12.81640625" style="297" bestFit="1" customWidth="1"/>
    <col min="1039" max="1279" width="9.1796875" style="297"/>
    <col min="1280" max="1280" width="4.26953125" style="297" customWidth="1"/>
    <col min="1281" max="1281" width="2.54296875" style="297" bestFit="1" customWidth="1"/>
    <col min="1282" max="1282" width="35.453125" style="297" bestFit="1" customWidth="1"/>
    <col min="1283" max="1285" width="11.54296875" style="297" bestFit="1" customWidth="1"/>
    <col min="1286" max="1286" width="11.54296875" style="297" customWidth="1"/>
    <col min="1287" max="1287" width="11.26953125" style="297" customWidth="1"/>
    <col min="1288" max="1288" width="9" style="297" bestFit="1" customWidth="1"/>
    <col min="1289" max="1289" width="8.54296875" style="297" bestFit="1" customWidth="1"/>
    <col min="1290" max="1290" width="10.453125" style="297" customWidth="1"/>
    <col min="1291" max="1291" width="11.54296875" style="297" bestFit="1" customWidth="1"/>
    <col min="1292" max="1292" width="9" style="297" bestFit="1" customWidth="1"/>
    <col min="1293" max="1293" width="7.81640625" style="297" bestFit="1" customWidth="1"/>
    <col min="1294" max="1294" width="12.81640625" style="297" bestFit="1" customWidth="1"/>
    <col min="1295" max="1535" width="9.1796875" style="297"/>
    <col min="1536" max="1536" width="4.26953125" style="297" customWidth="1"/>
    <col min="1537" max="1537" width="2.54296875" style="297" bestFit="1" customWidth="1"/>
    <col min="1538" max="1538" width="35.453125" style="297" bestFit="1" customWidth="1"/>
    <col min="1539" max="1541" width="11.54296875" style="297" bestFit="1" customWidth="1"/>
    <col min="1542" max="1542" width="11.54296875" style="297" customWidth="1"/>
    <col min="1543" max="1543" width="11.26953125" style="297" customWidth="1"/>
    <col min="1544" max="1544" width="9" style="297" bestFit="1" customWidth="1"/>
    <col min="1545" max="1545" width="8.54296875" style="297" bestFit="1" customWidth="1"/>
    <col min="1546" max="1546" width="10.453125" style="297" customWidth="1"/>
    <col min="1547" max="1547" width="11.54296875" style="297" bestFit="1" customWidth="1"/>
    <col min="1548" max="1548" width="9" style="297" bestFit="1" customWidth="1"/>
    <col min="1549" max="1549" width="7.81640625" style="297" bestFit="1" customWidth="1"/>
    <col min="1550" max="1550" width="12.81640625" style="297" bestFit="1" customWidth="1"/>
    <col min="1551" max="1791" width="9.1796875" style="297"/>
    <col min="1792" max="1792" width="4.26953125" style="297" customWidth="1"/>
    <col min="1793" max="1793" width="2.54296875" style="297" bestFit="1" customWidth="1"/>
    <col min="1794" max="1794" width="35.453125" style="297" bestFit="1" customWidth="1"/>
    <col min="1795" max="1797" width="11.54296875" style="297" bestFit="1" customWidth="1"/>
    <col min="1798" max="1798" width="11.54296875" style="297" customWidth="1"/>
    <col min="1799" max="1799" width="11.26953125" style="297" customWidth="1"/>
    <col min="1800" max="1800" width="9" style="297" bestFit="1" customWidth="1"/>
    <col min="1801" max="1801" width="8.54296875" style="297" bestFit="1" customWidth="1"/>
    <col min="1802" max="1802" width="10.453125" style="297" customWidth="1"/>
    <col min="1803" max="1803" width="11.54296875" style="297" bestFit="1" customWidth="1"/>
    <col min="1804" max="1804" width="9" style="297" bestFit="1" customWidth="1"/>
    <col min="1805" max="1805" width="7.81640625" style="297" bestFit="1" customWidth="1"/>
    <col min="1806" max="1806" width="12.81640625" style="297" bestFit="1" customWidth="1"/>
    <col min="1807" max="2047" width="9.1796875" style="297"/>
    <col min="2048" max="2048" width="4.26953125" style="297" customWidth="1"/>
    <col min="2049" max="2049" width="2.54296875" style="297" bestFit="1" customWidth="1"/>
    <col min="2050" max="2050" width="35.453125" style="297" bestFit="1" customWidth="1"/>
    <col min="2051" max="2053" width="11.54296875" style="297" bestFit="1" customWidth="1"/>
    <col min="2054" max="2054" width="11.54296875" style="297" customWidth="1"/>
    <col min="2055" max="2055" width="11.26953125" style="297" customWidth="1"/>
    <col min="2056" max="2056" width="9" style="297" bestFit="1" customWidth="1"/>
    <col min="2057" max="2057" width="8.54296875" style="297" bestFit="1" customWidth="1"/>
    <col min="2058" max="2058" width="10.453125" style="297" customWidth="1"/>
    <col min="2059" max="2059" width="11.54296875" style="297" bestFit="1" customWidth="1"/>
    <col min="2060" max="2060" width="9" style="297" bestFit="1" customWidth="1"/>
    <col min="2061" max="2061" width="7.81640625" style="297" bestFit="1" customWidth="1"/>
    <col min="2062" max="2062" width="12.81640625" style="297" bestFit="1" customWidth="1"/>
    <col min="2063" max="2303" width="9.1796875" style="297"/>
    <col min="2304" max="2304" width="4.26953125" style="297" customWidth="1"/>
    <col min="2305" max="2305" width="2.54296875" style="297" bestFit="1" customWidth="1"/>
    <col min="2306" max="2306" width="35.453125" style="297" bestFit="1" customWidth="1"/>
    <col min="2307" max="2309" width="11.54296875" style="297" bestFit="1" customWidth="1"/>
    <col min="2310" max="2310" width="11.54296875" style="297" customWidth="1"/>
    <col min="2311" max="2311" width="11.26953125" style="297" customWidth="1"/>
    <col min="2312" max="2312" width="9" style="297" bestFit="1" customWidth="1"/>
    <col min="2313" max="2313" width="8.54296875" style="297" bestFit="1" customWidth="1"/>
    <col min="2314" max="2314" width="10.453125" style="297" customWidth="1"/>
    <col min="2315" max="2315" width="11.54296875" style="297" bestFit="1" customWidth="1"/>
    <col min="2316" max="2316" width="9" style="297" bestFit="1" customWidth="1"/>
    <col min="2317" max="2317" width="7.81640625" style="297" bestFit="1" customWidth="1"/>
    <col min="2318" max="2318" width="12.81640625" style="297" bestFit="1" customWidth="1"/>
    <col min="2319" max="2559" width="9.1796875" style="297"/>
    <col min="2560" max="2560" width="4.26953125" style="297" customWidth="1"/>
    <col min="2561" max="2561" width="2.54296875" style="297" bestFit="1" customWidth="1"/>
    <col min="2562" max="2562" width="35.453125" style="297" bestFit="1" customWidth="1"/>
    <col min="2563" max="2565" width="11.54296875" style="297" bestFit="1" customWidth="1"/>
    <col min="2566" max="2566" width="11.54296875" style="297" customWidth="1"/>
    <col min="2567" max="2567" width="11.26953125" style="297" customWidth="1"/>
    <col min="2568" max="2568" width="9" style="297" bestFit="1" customWidth="1"/>
    <col min="2569" max="2569" width="8.54296875" style="297" bestFit="1" customWidth="1"/>
    <col min="2570" max="2570" width="10.453125" style="297" customWidth="1"/>
    <col min="2571" max="2571" width="11.54296875" style="297" bestFit="1" customWidth="1"/>
    <col min="2572" max="2572" width="9" style="297" bestFit="1" customWidth="1"/>
    <col min="2573" max="2573" width="7.81640625" style="297" bestFit="1" customWidth="1"/>
    <col min="2574" max="2574" width="12.81640625" style="297" bestFit="1" customWidth="1"/>
    <col min="2575" max="2815" width="9.1796875" style="297"/>
    <col min="2816" max="2816" width="4.26953125" style="297" customWidth="1"/>
    <col min="2817" max="2817" width="2.54296875" style="297" bestFit="1" customWidth="1"/>
    <col min="2818" max="2818" width="35.453125" style="297" bestFit="1" customWidth="1"/>
    <col min="2819" max="2821" width="11.54296875" style="297" bestFit="1" customWidth="1"/>
    <col min="2822" max="2822" width="11.54296875" style="297" customWidth="1"/>
    <col min="2823" max="2823" width="11.26953125" style="297" customWidth="1"/>
    <col min="2824" max="2824" width="9" style="297" bestFit="1" customWidth="1"/>
    <col min="2825" max="2825" width="8.54296875" style="297" bestFit="1" customWidth="1"/>
    <col min="2826" max="2826" width="10.453125" style="297" customWidth="1"/>
    <col min="2827" max="2827" width="11.54296875" style="297" bestFit="1" customWidth="1"/>
    <col min="2828" max="2828" width="9" style="297" bestFit="1" customWidth="1"/>
    <col min="2829" max="2829" width="7.81640625" style="297" bestFit="1" customWidth="1"/>
    <col min="2830" max="2830" width="12.81640625" style="297" bestFit="1" customWidth="1"/>
    <col min="2831" max="3071" width="9.1796875" style="297"/>
    <col min="3072" max="3072" width="4.26953125" style="297" customWidth="1"/>
    <col min="3073" max="3073" width="2.54296875" style="297" bestFit="1" customWidth="1"/>
    <col min="3074" max="3074" width="35.453125" style="297" bestFit="1" customWidth="1"/>
    <col min="3075" max="3077" width="11.54296875" style="297" bestFit="1" customWidth="1"/>
    <col min="3078" max="3078" width="11.54296875" style="297" customWidth="1"/>
    <col min="3079" max="3079" width="11.26953125" style="297" customWidth="1"/>
    <col min="3080" max="3080" width="9" style="297" bestFit="1" customWidth="1"/>
    <col min="3081" max="3081" width="8.54296875" style="297" bestFit="1" customWidth="1"/>
    <col min="3082" max="3082" width="10.453125" style="297" customWidth="1"/>
    <col min="3083" max="3083" width="11.54296875" style="297" bestFit="1" customWidth="1"/>
    <col min="3084" max="3084" width="9" style="297" bestFit="1" customWidth="1"/>
    <col min="3085" max="3085" width="7.81640625" style="297" bestFit="1" customWidth="1"/>
    <col min="3086" max="3086" width="12.81640625" style="297" bestFit="1" customWidth="1"/>
    <col min="3087" max="3327" width="9.1796875" style="297"/>
    <col min="3328" max="3328" width="4.26953125" style="297" customWidth="1"/>
    <col min="3329" max="3329" width="2.54296875" style="297" bestFit="1" customWidth="1"/>
    <col min="3330" max="3330" width="35.453125" style="297" bestFit="1" customWidth="1"/>
    <col min="3331" max="3333" width="11.54296875" style="297" bestFit="1" customWidth="1"/>
    <col min="3334" max="3334" width="11.54296875" style="297" customWidth="1"/>
    <col min="3335" max="3335" width="11.26953125" style="297" customWidth="1"/>
    <col min="3336" max="3336" width="9" style="297" bestFit="1" customWidth="1"/>
    <col min="3337" max="3337" width="8.54296875" style="297" bestFit="1" customWidth="1"/>
    <col min="3338" max="3338" width="10.453125" style="297" customWidth="1"/>
    <col min="3339" max="3339" width="11.54296875" style="297" bestFit="1" customWidth="1"/>
    <col min="3340" max="3340" width="9" style="297" bestFit="1" customWidth="1"/>
    <col min="3341" max="3341" width="7.81640625" style="297" bestFit="1" customWidth="1"/>
    <col min="3342" max="3342" width="12.81640625" style="297" bestFit="1" customWidth="1"/>
    <col min="3343" max="3583" width="9.1796875" style="297"/>
    <col min="3584" max="3584" width="4.26953125" style="297" customWidth="1"/>
    <col min="3585" max="3585" width="2.54296875" style="297" bestFit="1" customWidth="1"/>
    <col min="3586" max="3586" width="35.453125" style="297" bestFit="1" customWidth="1"/>
    <col min="3587" max="3589" width="11.54296875" style="297" bestFit="1" customWidth="1"/>
    <col min="3590" max="3590" width="11.54296875" style="297" customWidth="1"/>
    <col min="3591" max="3591" width="11.26953125" style="297" customWidth="1"/>
    <col min="3592" max="3592" width="9" style="297" bestFit="1" customWidth="1"/>
    <col min="3593" max="3593" width="8.54296875" style="297" bestFit="1" customWidth="1"/>
    <col min="3594" max="3594" width="10.453125" style="297" customWidth="1"/>
    <col min="3595" max="3595" width="11.54296875" style="297" bestFit="1" customWidth="1"/>
    <col min="3596" max="3596" width="9" style="297" bestFit="1" customWidth="1"/>
    <col min="3597" max="3597" width="7.81640625" style="297" bestFit="1" customWidth="1"/>
    <col min="3598" max="3598" width="12.81640625" style="297" bestFit="1" customWidth="1"/>
    <col min="3599" max="3839" width="9.1796875" style="297"/>
    <col min="3840" max="3840" width="4.26953125" style="297" customWidth="1"/>
    <col min="3841" max="3841" width="2.54296875" style="297" bestFit="1" customWidth="1"/>
    <col min="3842" max="3842" width="35.453125" style="297" bestFit="1" customWidth="1"/>
    <col min="3843" max="3845" width="11.54296875" style="297" bestFit="1" customWidth="1"/>
    <col min="3846" max="3846" width="11.54296875" style="297" customWidth="1"/>
    <col min="3847" max="3847" width="11.26953125" style="297" customWidth="1"/>
    <col min="3848" max="3848" width="9" style="297" bestFit="1" customWidth="1"/>
    <col min="3849" max="3849" width="8.54296875" style="297" bestFit="1" customWidth="1"/>
    <col min="3850" max="3850" width="10.453125" style="297" customWidth="1"/>
    <col min="3851" max="3851" width="11.54296875" style="297" bestFit="1" customWidth="1"/>
    <col min="3852" max="3852" width="9" style="297" bestFit="1" customWidth="1"/>
    <col min="3853" max="3853" width="7.81640625" style="297" bestFit="1" customWidth="1"/>
    <col min="3854" max="3854" width="12.81640625" style="297" bestFit="1" customWidth="1"/>
    <col min="3855" max="4095" width="9.1796875" style="297"/>
    <col min="4096" max="4096" width="4.26953125" style="297" customWidth="1"/>
    <col min="4097" max="4097" width="2.54296875" style="297" bestFit="1" customWidth="1"/>
    <col min="4098" max="4098" width="35.453125" style="297" bestFit="1" customWidth="1"/>
    <col min="4099" max="4101" width="11.54296875" style="297" bestFit="1" customWidth="1"/>
    <col min="4102" max="4102" width="11.54296875" style="297" customWidth="1"/>
    <col min="4103" max="4103" width="11.26953125" style="297" customWidth="1"/>
    <col min="4104" max="4104" width="9" style="297" bestFit="1" customWidth="1"/>
    <col min="4105" max="4105" width="8.54296875" style="297" bestFit="1" customWidth="1"/>
    <col min="4106" max="4106" width="10.453125" style="297" customWidth="1"/>
    <col min="4107" max="4107" width="11.54296875" style="297" bestFit="1" customWidth="1"/>
    <col min="4108" max="4108" width="9" style="297" bestFit="1" customWidth="1"/>
    <col min="4109" max="4109" width="7.81640625" style="297" bestFit="1" customWidth="1"/>
    <col min="4110" max="4110" width="12.81640625" style="297" bestFit="1" customWidth="1"/>
    <col min="4111" max="4351" width="9.1796875" style="297"/>
    <col min="4352" max="4352" width="4.26953125" style="297" customWidth="1"/>
    <col min="4353" max="4353" width="2.54296875" style="297" bestFit="1" customWidth="1"/>
    <col min="4354" max="4354" width="35.453125" style="297" bestFit="1" customWidth="1"/>
    <col min="4355" max="4357" width="11.54296875" style="297" bestFit="1" customWidth="1"/>
    <col min="4358" max="4358" width="11.54296875" style="297" customWidth="1"/>
    <col min="4359" max="4359" width="11.26953125" style="297" customWidth="1"/>
    <col min="4360" max="4360" width="9" style="297" bestFit="1" customWidth="1"/>
    <col min="4361" max="4361" width="8.54296875" style="297" bestFit="1" customWidth="1"/>
    <col min="4362" max="4362" width="10.453125" style="297" customWidth="1"/>
    <col min="4363" max="4363" width="11.54296875" style="297" bestFit="1" customWidth="1"/>
    <col min="4364" max="4364" width="9" style="297" bestFit="1" customWidth="1"/>
    <col min="4365" max="4365" width="7.81640625" style="297" bestFit="1" customWidth="1"/>
    <col min="4366" max="4366" width="12.81640625" style="297" bestFit="1" customWidth="1"/>
    <col min="4367" max="4607" width="9.1796875" style="297"/>
    <col min="4608" max="4608" width="4.26953125" style="297" customWidth="1"/>
    <col min="4609" max="4609" width="2.54296875" style="297" bestFit="1" customWidth="1"/>
    <col min="4610" max="4610" width="35.453125" style="297" bestFit="1" customWidth="1"/>
    <col min="4611" max="4613" width="11.54296875" style="297" bestFit="1" customWidth="1"/>
    <col min="4614" max="4614" width="11.54296875" style="297" customWidth="1"/>
    <col min="4615" max="4615" width="11.26953125" style="297" customWidth="1"/>
    <col min="4616" max="4616" width="9" style="297" bestFit="1" customWidth="1"/>
    <col min="4617" max="4617" width="8.54296875" style="297" bestFit="1" customWidth="1"/>
    <col min="4618" max="4618" width="10.453125" style="297" customWidth="1"/>
    <col min="4619" max="4619" width="11.54296875" style="297" bestFit="1" customWidth="1"/>
    <col min="4620" max="4620" width="9" style="297" bestFit="1" customWidth="1"/>
    <col min="4621" max="4621" width="7.81640625" style="297" bestFit="1" customWidth="1"/>
    <col min="4622" max="4622" width="12.81640625" style="297" bestFit="1" customWidth="1"/>
    <col min="4623" max="4863" width="9.1796875" style="297"/>
    <col min="4864" max="4864" width="4.26953125" style="297" customWidth="1"/>
    <col min="4865" max="4865" width="2.54296875" style="297" bestFit="1" customWidth="1"/>
    <col min="4866" max="4866" width="35.453125" style="297" bestFit="1" customWidth="1"/>
    <col min="4867" max="4869" width="11.54296875" style="297" bestFit="1" customWidth="1"/>
    <col min="4870" max="4870" width="11.54296875" style="297" customWidth="1"/>
    <col min="4871" max="4871" width="11.26953125" style="297" customWidth="1"/>
    <col min="4872" max="4872" width="9" style="297" bestFit="1" customWidth="1"/>
    <col min="4873" max="4873" width="8.54296875" style="297" bestFit="1" customWidth="1"/>
    <col min="4874" max="4874" width="10.453125" style="297" customWidth="1"/>
    <col min="4875" max="4875" width="11.54296875" style="297" bestFit="1" customWidth="1"/>
    <col min="4876" max="4876" width="9" style="297" bestFit="1" customWidth="1"/>
    <col min="4877" max="4877" width="7.81640625" style="297" bestFit="1" customWidth="1"/>
    <col min="4878" max="4878" width="12.81640625" style="297" bestFit="1" customWidth="1"/>
    <col min="4879" max="5119" width="9.1796875" style="297"/>
    <col min="5120" max="5120" width="4.26953125" style="297" customWidth="1"/>
    <col min="5121" max="5121" width="2.54296875" style="297" bestFit="1" customWidth="1"/>
    <col min="5122" max="5122" width="35.453125" style="297" bestFit="1" customWidth="1"/>
    <col min="5123" max="5125" width="11.54296875" style="297" bestFit="1" customWidth="1"/>
    <col min="5126" max="5126" width="11.54296875" style="297" customWidth="1"/>
    <col min="5127" max="5127" width="11.26953125" style="297" customWidth="1"/>
    <col min="5128" max="5128" width="9" style="297" bestFit="1" customWidth="1"/>
    <col min="5129" max="5129" width="8.54296875" style="297" bestFit="1" customWidth="1"/>
    <col min="5130" max="5130" width="10.453125" style="297" customWidth="1"/>
    <col min="5131" max="5131" width="11.54296875" style="297" bestFit="1" customWidth="1"/>
    <col min="5132" max="5132" width="9" style="297" bestFit="1" customWidth="1"/>
    <col min="5133" max="5133" width="7.81640625" style="297" bestFit="1" customWidth="1"/>
    <col min="5134" max="5134" width="12.81640625" style="297" bestFit="1" customWidth="1"/>
    <col min="5135" max="5375" width="9.1796875" style="297"/>
    <col min="5376" max="5376" width="4.26953125" style="297" customWidth="1"/>
    <col min="5377" max="5377" width="2.54296875" style="297" bestFit="1" customWidth="1"/>
    <col min="5378" max="5378" width="35.453125" style="297" bestFit="1" customWidth="1"/>
    <col min="5379" max="5381" width="11.54296875" style="297" bestFit="1" customWidth="1"/>
    <col min="5382" max="5382" width="11.54296875" style="297" customWidth="1"/>
    <col min="5383" max="5383" width="11.26953125" style="297" customWidth="1"/>
    <col min="5384" max="5384" width="9" style="297" bestFit="1" customWidth="1"/>
    <col min="5385" max="5385" width="8.54296875" style="297" bestFit="1" customWidth="1"/>
    <col min="5386" max="5386" width="10.453125" style="297" customWidth="1"/>
    <col min="5387" max="5387" width="11.54296875" style="297" bestFit="1" customWidth="1"/>
    <col min="5388" max="5388" width="9" style="297" bestFit="1" customWidth="1"/>
    <col min="5389" max="5389" width="7.81640625" style="297" bestFit="1" customWidth="1"/>
    <col min="5390" max="5390" width="12.81640625" style="297" bestFit="1" customWidth="1"/>
    <col min="5391" max="5631" width="9.1796875" style="297"/>
    <col min="5632" max="5632" width="4.26953125" style="297" customWidth="1"/>
    <col min="5633" max="5633" width="2.54296875" style="297" bestFit="1" customWidth="1"/>
    <col min="5634" max="5634" width="35.453125" style="297" bestFit="1" customWidth="1"/>
    <col min="5635" max="5637" width="11.54296875" style="297" bestFit="1" customWidth="1"/>
    <col min="5638" max="5638" width="11.54296875" style="297" customWidth="1"/>
    <col min="5639" max="5639" width="11.26953125" style="297" customWidth="1"/>
    <col min="5640" max="5640" width="9" style="297" bestFit="1" customWidth="1"/>
    <col min="5641" max="5641" width="8.54296875" style="297" bestFit="1" customWidth="1"/>
    <col min="5642" max="5642" width="10.453125" style="297" customWidth="1"/>
    <col min="5643" max="5643" width="11.54296875" style="297" bestFit="1" customWidth="1"/>
    <col min="5644" max="5644" width="9" style="297" bestFit="1" customWidth="1"/>
    <col min="5645" max="5645" width="7.81640625" style="297" bestFit="1" customWidth="1"/>
    <col min="5646" max="5646" width="12.81640625" style="297" bestFit="1" customWidth="1"/>
    <col min="5647" max="5887" width="9.1796875" style="297"/>
    <col min="5888" max="5888" width="4.26953125" style="297" customWidth="1"/>
    <col min="5889" max="5889" width="2.54296875" style="297" bestFit="1" customWidth="1"/>
    <col min="5890" max="5890" width="35.453125" style="297" bestFit="1" customWidth="1"/>
    <col min="5891" max="5893" width="11.54296875" style="297" bestFit="1" customWidth="1"/>
    <col min="5894" max="5894" width="11.54296875" style="297" customWidth="1"/>
    <col min="5895" max="5895" width="11.26953125" style="297" customWidth="1"/>
    <col min="5896" max="5896" width="9" style="297" bestFit="1" customWidth="1"/>
    <col min="5897" max="5897" width="8.54296875" style="297" bestFit="1" customWidth="1"/>
    <col min="5898" max="5898" width="10.453125" style="297" customWidth="1"/>
    <col min="5899" max="5899" width="11.54296875" style="297" bestFit="1" customWidth="1"/>
    <col min="5900" max="5900" width="9" style="297" bestFit="1" customWidth="1"/>
    <col min="5901" max="5901" width="7.81640625" style="297" bestFit="1" customWidth="1"/>
    <col min="5902" max="5902" width="12.81640625" style="297" bestFit="1" customWidth="1"/>
    <col min="5903" max="6143" width="9.1796875" style="297"/>
    <col min="6144" max="6144" width="4.26953125" style="297" customWidth="1"/>
    <col min="6145" max="6145" width="2.54296875" style="297" bestFit="1" customWidth="1"/>
    <col min="6146" max="6146" width="35.453125" style="297" bestFit="1" customWidth="1"/>
    <col min="6147" max="6149" width="11.54296875" style="297" bestFit="1" customWidth="1"/>
    <col min="6150" max="6150" width="11.54296875" style="297" customWidth="1"/>
    <col min="6151" max="6151" width="11.26953125" style="297" customWidth="1"/>
    <col min="6152" max="6152" width="9" style="297" bestFit="1" customWidth="1"/>
    <col min="6153" max="6153" width="8.54296875" style="297" bestFit="1" customWidth="1"/>
    <col min="6154" max="6154" width="10.453125" style="297" customWidth="1"/>
    <col min="6155" max="6155" width="11.54296875" style="297" bestFit="1" customWidth="1"/>
    <col min="6156" max="6156" width="9" style="297" bestFit="1" customWidth="1"/>
    <col min="6157" max="6157" width="7.81640625" style="297" bestFit="1" customWidth="1"/>
    <col min="6158" max="6158" width="12.81640625" style="297" bestFit="1" customWidth="1"/>
    <col min="6159" max="6399" width="9.1796875" style="297"/>
    <col min="6400" max="6400" width="4.26953125" style="297" customWidth="1"/>
    <col min="6401" max="6401" width="2.54296875" style="297" bestFit="1" customWidth="1"/>
    <col min="6402" max="6402" width="35.453125" style="297" bestFit="1" customWidth="1"/>
    <col min="6403" max="6405" width="11.54296875" style="297" bestFit="1" customWidth="1"/>
    <col min="6406" max="6406" width="11.54296875" style="297" customWidth="1"/>
    <col min="6407" max="6407" width="11.26953125" style="297" customWidth="1"/>
    <col min="6408" max="6408" width="9" style="297" bestFit="1" customWidth="1"/>
    <col min="6409" max="6409" width="8.54296875" style="297" bestFit="1" customWidth="1"/>
    <col min="6410" max="6410" width="10.453125" style="297" customWidth="1"/>
    <col min="6411" max="6411" width="11.54296875" style="297" bestFit="1" customWidth="1"/>
    <col min="6412" max="6412" width="9" style="297" bestFit="1" customWidth="1"/>
    <col min="6413" max="6413" width="7.81640625" style="297" bestFit="1" customWidth="1"/>
    <col min="6414" max="6414" width="12.81640625" style="297" bestFit="1" customWidth="1"/>
    <col min="6415" max="6655" width="9.1796875" style="297"/>
    <col min="6656" max="6656" width="4.26953125" style="297" customWidth="1"/>
    <col min="6657" max="6657" width="2.54296875" style="297" bestFit="1" customWidth="1"/>
    <col min="6658" max="6658" width="35.453125" style="297" bestFit="1" customWidth="1"/>
    <col min="6659" max="6661" width="11.54296875" style="297" bestFit="1" customWidth="1"/>
    <col min="6662" max="6662" width="11.54296875" style="297" customWidth="1"/>
    <col min="6663" max="6663" width="11.26953125" style="297" customWidth="1"/>
    <col min="6664" max="6664" width="9" style="297" bestFit="1" customWidth="1"/>
    <col min="6665" max="6665" width="8.54296875" style="297" bestFit="1" customWidth="1"/>
    <col min="6666" max="6666" width="10.453125" style="297" customWidth="1"/>
    <col min="6667" max="6667" width="11.54296875" style="297" bestFit="1" customWidth="1"/>
    <col min="6668" max="6668" width="9" style="297" bestFit="1" customWidth="1"/>
    <col min="6669" max="6669" width="7.81640625" style="297" bestFit="1" customWidth="1"/>
    <col min="6670" max="6670" width="12.81640625" style="297" bestFit="1" customWidth="1"/>
    <col min="6671" max="6911" width="9.1796875" style="297"/>
    <col min="6912" max="6912" width="4.26953125" style="297" customWidth="1"/>
    <col min="6913" max="6913" width="2.54296875" style="297" bestFit="1" customWidth="1"/>
    <col min="6914" max="6914" width="35.453125" style="297" bestFit="1" customWidth="1"/>
    <col min="6915" max="6917" width="11.54296875" style="297" bestFit="1" customWidth="1"/>
    <col min="6918" max="6918" width="11.54296875" style="297" customWidth="1"/>
    <col min="6919" max="6919" width="11.26953125" style="297" customWidth="1"/>
    <col min="6920" max="6920" width="9" style="297" bestFit="1" customWidth="1"/>
    <col min="6921" max="6921" width="8.54296875" style="297" bestFit="1" customWidth="1"/>
    <col min="6922" max="6922" width="10.453125" style="297" customWidth="1"/>
    <col min="6923" max="6923" width="11.54296875" style="297" bestFit="1" customWidth="1"/>
    <col min="6924" max="6924" width="9" style="297" bestFit="1" customWidth="1"/>
    <col min="6925" max="6925" width="7.81640625" style="297" bestFit="1" customWidth="1"/>
    <col min="6926" max="6926" width="12.81640625" style="297" bestFit="1" customWidth="1"/>
    <col min="6927" max="7167" width="9.1796875" style="297"/>
    <col min="7168" max="7168" width="4.26953125" style="297" customWidth="1"/>
    <col min="7169" max="7169" width="2.54296875" style="297" bestFit="1" customWidth="1"/>
    <col min="7170" max="7170" width="35.453125" style="297" bestFit="1" customWidth="1"/>
    <col min="7171" max="7173" width="11.54296875" style="297" bestFit="1" customWidth="1"/>
    <col min="7174" max="7174" width="11.54296875" style="297" customWidth="1"/>
    <col min="7175" max="7175" width="11.26953125" style="297" customWidth="1"/>
    <col min="7176" max="7176" width="9" style="297" bestFit="1" customWidth="1"/>
    <col min="7177" max="7177" width="8.54296875" style="297" bestFit="1" customWidth="1"/>
    <col min="7178" max="7178" width="10.453125" style="297" customWidth="1"/>
    <col min="7179" max="7179" width="11.54296875" style="297" bestFit="1" customWidth="1"/>
    <col min="7180" max="7180" width="9" style="297" bestFit="1" customWidth="1"/>
    <col min="7181" max="7181" width="7.81640625" style="297" bestFit="1" customWidth="1"/>
    <col min="7182" max="7182" width="12.81640625" style="297" bestFit="1" customWidth="1"/>
    <col min="7183" max="7423" width="9.1796875" style="297"/>
    <col min="7424" max="7424" width="4.26953125" style="297" customWidth="1"/>
    <col min="7425" max="7425" width="2.54296875" style="297" bestFit="1" customWidth="1"/>
    <col min="7426" max="7426" width="35.453125" style="297" bestFit="1" customWidth="1"/>
    <col min="7427" max="7429" width="11.54296875" style="297" bestFit="1" customWidth="1"/>
    <col min="7430" max="7430" width="11.54296875" style="297" customWidth="1"/>
    <col min="7431" max="7431" width="11.26953125" style="297" customWidth="1"/>
    <col min="7432" max="7432" width="9" style="297" bestFit="1" customWidth="1"/>
    <col min="7433" max="7433" width="8.54296875" style="297" bestFit="1" customWidth="1"/>
    <col min="7434" max="7434" width="10.453125" style="297" customWidth="1"/>
    <col min="7435" max="7435" width="11.54296875" style="297" bestFit="1" customWidth="1"/>
    <col min="7436" max="7436" width="9" style="297" bestFit="1" customWidth="1"/>
    <col min="7437" max="7437" width="7.81640625" style="297" bestFit="1" customWidth="1"/>
    <col min="7438" max="7438" width="12.81640625" style="297" bestFit="1" customWidth="1"/>
    <col min="7439" max="7679" width="9.1796875" style="297"/>
    <col min="7680" max="7680" width="4.26953125" style="297" customWidth="1"/>
    <col min="7681" max="7681" width="2.54296875" style="297" bestFit="1" customWidth="1"/>
    <col min="7682" max="7682" width="35.453125" style="297" bestFit="1" customWidth="1"/>
    <col min="7683" max="7685" width="11.54296875" style="297" bestFit="1" customWidth="1"/>
    <col min="7686" max="7686" width="11.54296875" style="297" customWidth="1"/>
    <col min="7687" max="7687" width="11.26953125" style="297" customWidth="1"/>
    <col min="7688" max="7688" width="9" style="297" bestFit="1" customWidth="1"/>
    <col min="7689" max="7689" width="8.54296875" style="297" bestFit="1" customWidth="1"/>
    <col min="7690" max="7690" width="10.453125" style="297" customWidth="1"/>
    <col min="7691" max="7691" width="11.54296875" style="297" bestFit="1" customWidth="1"/>
    <col min="7692" max="7692" width="9" style="297" bestFit="1" customWidth="1"/>
    <col min="7693" max="7693" width="7.81640625" style="297" bestFit="1" customWidth="1"/>
    <col min="7694" max="7694" width="12.81640625" style="297" bestFit="1" customWidth="1"/>
    <col min="7695" max="7935" width="9.1796875" style="297"/>
    <col min="7936" max="7936" width="4.26953125" style="297" customWidth="1"/>
    <col min="7937" max="7937" width="2.54296875" style="297" bestFit="1" customWidth="1"/>
    <col min="7938" max="7938" width="35.453125" style="297" bestFit="1" customWidth="1"/>
    <col min="7939" max="7941" width="11.54296875" style="297" bestFit="1" customWidth="1"/>
    <col min="7942" max="7942" width="11.54296875" style="297" customWidth="1"/>
    <col min="7943" max="7943" width="11.26953125" style="297" customWidth="1"/>
    <col min="7944" max="7944" width="9" style="297" bestFit="1" customWidth="1"/>
    <col min="7945" max="7945" width="8.54296875" style="297" bestFit="1" customWidth="1"/>
    <col min="7946" max="7946" width="10.453125" style="297" customWidth="1"/>
    <col min="7947" max="7947" width="11.54296875" style="297" bestFit="1" customWidth="1"/>
    <col min="7948" max="7948" width="9" style="297" bestFit="1" customWidth="1"/>
    <col min="7949" max="7949" width="7.81640625" style="297" bestFit="1" customWidth="1"/>
    <col min="7950" max="7950" width="12.81640625" style="297" bestFit="1" customWidth="1"/>
    <col min="7951" max="8191" width="9.1796875" style="297"/>
    <col min="8192" max="8192" width="4.26953125" style="297" customWidth="1"/>
    <col min="8193" max="8193" width="2.54296875" style="297" bestFit="1" customWidth="1"/>
    <col min="8194" max="8194" width="35.453125" style="297" bestFit="1" customWidth="1"/>
    <col min="8195" max="8197" width="11.54296875" style="297" bestFit="1" customWidth="1"/>
    <col min="8198" max="8198" width="11.54296875" style="297" customWidth="1"/>
    <col min="8199" max="8199" width="11.26953125" style="297" customWidth="1"/>
    <col min="8200" max="8200" width="9" style="297" bestFit="1" customWidth="1"/>
    <col min="8201" max="8201" width="8.54296875" style="297" bestFit="1" customWidth="1"/>
    <col min="8202" max="8202" width="10.453125" style="297" customWidth="1"/>
    <col min="8203" max="8203" width="11.54296875" style="297" bestFit="1" customWidth="1"/>
    <col min="8204" max="8204" width="9" style="297" bestFit="1" customWidth="1"/>
    <col min="8205" max="8205" width="7.81640625" style="297" bestFit="1" customWidth="1"/>
    <col min="8206" max="8206" width="12.81640625" style="297" bestFit="1" customWidth="1"/>
    <col min="8207" max="8447" width="9.1796875" style="297"/>
    <col min="8448" max="8448" width="4.26953125" style="297" customWidth="1"/>
    <col min="8449" max="8449" width="2.54296875" style="297" bestFit="1" customWidth="1"/>
    <col min="8450" max="8450" width="35.453125" style="297" bestFit="1" customWidth="1"/>
    <col min="8451" max="8453" width="11.54296875" style="297" bestFit="1" customWidth="1"/>
    <col min="8454" max="8454" width="11.54296875" style="297" customWidth="1"/>
    <col min="8455" max="8455" width="11.26953125" style="297" customWidth="1"/>
    <col min="8456" max="8456" width="9" style="297" bestFit="1" customWidth="1"/>
    <col min="8457" max="8457" width="8.54296875" style="297" bestFit="1" customWidth="1"/>
    <col min="8458" max="8458" width="10.453125" style="297" customWidth="1"/>
    <col min="8459" max="8459" width="11.54296875" style="297" bestFit="1" customWidth="1"/>
    <col min="8460" max="8460" width="9" style="297" bestFit="1" customWidth="1"/>
    <col min="8461" max="8461" width="7.81640625" style="297" bestFit="1" customWidth="1"/>
    <col min="8462" max="8462" width="12.81640625" style="297" bestFit="1" customWidth="1"/>
    <col min="8463" max="8703" width="9.1796875" style="297"/>
    <col min="8704" max="8704" width="4.26953125" style="297" customWidth="1"/>
    <col min="8705" max="8705" width="2.54296875" style="297" bestFit="1" customWidth="1"/>
    <col min="8706" max="8706" width="35.453125" style="297" bestFit="1" customWidth="1"/>
    <col min="8707" max="8709" width="11.54296875" style="297" bestFit="1" customWidth="1"/>
    <col min="8710" max="8710" width="11.54296875" style="297" customWidth="1"/>
    <col min="8711" max="8711" width="11.26953125" style="297" customWidth="1"/>
    <col min="8712" max="8712" width="9" style="297" bestFit="1" customWidth="1"/>
    <col min="8713" max="8713" width="8.54296875" style="297" bestFit="1" customWidth="1"/>
    <col min="8714" max="8714" width="10.453125" style="297" customWidth="1"/>
    <col min="8715" max="8715" width="11.54296875" style="297" bestFit="1" customWidth="1"/>
    <col min="8716" max="8716" width="9" style="297" bestFit="1" customWidth="1"/>
    <col min="8717" max="8717" width="7.81640625" style="297" bestFit="1" customWidth="1"/>
    <col min="8718" max="8718" width="12.81640625" style="297" bestFit="1" customWidth="1"/>
    <col min="8719" max="8959" width="9.1796875" style="297"/>
    <col min="8960" max="8960" width="4.26953125" style="297" customWidth="1"/>
    <col min="8961" max="8961" width="2.54296875" style="297" bestFit="1" customWidth="1"/>
    <col min="8962" max="8962" width="35.453125" style="297" bestFit="1" customWidth="1"/>
    <col min="8963" max="8965" width="11.54296875" style="297" bestFit="1" customWidth="1"/>
    <col min="8966" max="8966" width="11.54296875" style="297" customWidth="1"/>
    <col min="8967" max="8967" width="11.26953125" style="297" customWidth="1"/>
    <col min="8968" max="8968" width="9" style="297" bestFit="1" customWidth="1"/>
    <col min="8969" max="8969" width="8.54296875" style="297" bestFit="1" customWidth="1"/>
    <col min="8970" max="8970" width="10.453125" style="297" customWidth="1"/>
    <col min="8971" max="8971" width="11.54296875" style="297" bestFit="1" customWidth="1"/>
    <col min="8972" max="8972" width="9" style="297" bestFit="1" customWidth="1"/>
    <col min="8973" max="8973" width="7.81640625" style="297" bestFit="1" customWidth="1"/>
    <col min="8974" max="8974" width="12.81640625" style="297" bestFit="1" customWidth="1"/>
    <col min="8975" max="9215" width="9.1796875" style="297"/>
    <col min="9216" max="9216" width="4.26953125" style="297" customWidth="1"/>
    <col min="9217" max="9217" width="2.54296875" style="297" bestFit="1" customWidth="1"/>
    <col min="9218" max="9218" width="35.453125" style="297" bestFit="1" customWidth="1"/>
    <col min="9219" max="9221" width="11.54296875" style="297" bestFit="1" customWidth="1"/>
    <col min="9222" max="9222" width="11.54296875" style="297" customWidth="1"/>
    <col min="9223" max="9223" width="11.26953125" style="297" customWidth="1"/>
    <col min="9224" max="9224" width="9" style="297" bestFit="1" customWidth="1"/>
    <col min="9225" max="9225" width="8.54296875" style="297" bestFit="1" customWidth="1"/>
    <col min="9226" max="9226" width="10.453125" style="297" customWidth="1"/>
    <col min="9227" max="9227" width="11.54296875" style="297" bestFit="1" customWidth="1"/>
    <col min="9228" max="9228" width="9" style="297" bestFit="1" customWidth="1"/>
    <col min="9229" max="9229" width="7.81640625" style="297" bestFit="1" customWidth="1"/>
    <col min="9230" max="9230" width="12.81640625" style="297" bestFit="1" customWidth="1"/>
    <col min="9231" max="9471" width="9.1796875" style="297"/>
    <col min="9472" max="9472" width="4.26953125" style="297" customWidth="1"/>
    <col min="9473" max="9473" width="2.54296875" style="297" bestFit="1" customWidth="1"/>
    <col min="9474" max="9474" width="35.453125" style="297" bestFit="1" customWidth="1"/>
    <col min="9475" max="9477" width="11.54296875" style="297" bestFit="1" customWidth="1"/>
    <col min="9478" max="9478" width="11.54296875" style="297" customWidth="1"/>
    <col min="9479" max="9479" width="11.26953125" style="297" customWidth="1"/>
    <col min="9480" max="9480" width="9" style="297" bestFit="1" customWidth="1"/>
    <col min="9481" max="9481" width="8.54296875" style="297" bestFit="1" customWidth="1"/>
    <col min="9482" max="9482" width="10.453125" style="297" customWidth="1"/>
    <col min="9483" max="9483" width="11.54296875" style="297" bestFit="1" customWidth="1"/>
    <col min="9484" max="9484" width="9" style="297" bestFit="1" customWidth="1"/>
    <col min="9485" max="9485" width="7.81640625" style="297" bestFit="1" customWidth="1"/>
    <col min="9486" max="9486" width="12.81640625" style="297" bestFit="1" customWidth="1"/>
    <col min="9487" max="9727" width="9.1796875" style="297"/>
    <col min="9728" max="9728" width="4.26953125" style="297" customWidth="1"/>
    <col min="9729" max="9729" width="2.54296875" style="297" bestFit="1" customWidth="1"/>
    <col min="9730" max="9730" width="35.453125" style="297" bestFit="1" customWidth="1"/>
    <col min="9731" max="9733" width="11.54296875" style="297" bestFit="1" customWidth="1"/>
    <col min="9734" max="9734" width="11.54296875" style="297" customWidth="1"/>
    <col min="9735" max="9735" width="11.26953125" style="297" customWidth="1"/>
    <col min="9736" max="9736" width="9" style="297" bestFit="1" customWidth="1"/>
    <col min="9737" max="9737" width="8.54296875" style="297" bestFit="1" customWidth="1"/>
    <col min="9738" max="9738" width="10.453125" style="297" customWidth="1"/>
    <col min="9739" max="9739" width="11.54296875" style="297" bestFit="1" customWidth="1"/>
    <col min="9740" max="9740" width="9" style="297" bestFit="1" customWidth="1"/>
    <col min="9741" max="9741" width="7.81640625" style="297" bestFit="1" customWidth="1"/>
    <col min="9742" max="9742" width="12.81640625" style="297" bestFit="1" customWidth="1"/>
    <col min="9743" max="9983" width="9.1796875" style="297"/>
    <col min="9984" max="9984" width="4.26953125" style="297" customWidth="1"/>
    <col min="9985" max="9985" width="2.54296875" style="297" bestFit="1" customWidth="1"/>
    <col min="9986" max="9986" width="35.453125" style="297" bestFit="1" customWidth="1"/>
    <col min="9987" max="9989" width="11.54296875" style="297" bestFit="1" customWidth="1"/>
    <col min="9990" max="9990" width="11.54296875" style="297" customWidth="1"/>
    <col min="9991" max="9991" width="11.26953125" style="297" customWidth="1"/>
    <col min="9992" max="9992" width="9" style="297" bestFit="1" customWidth="1"/>
    <col min="9993" max="9993" width="8.54296875" style="297" bestFit="1" customWidth="1"/>
    <col min="9994" max="9994" width="10.453125" style="297" customWidth="1"/>
    <col min="9995" max="9995" width="11.54296875" style="297" bestFit="1" customWidth="1"/>
    <col min="9996" max="9996" width="9" style="297" bestFit="1" customWidth="1"/>
    <col min="9997" max="9997" width="7.81640625" style="297" bestFit="1" customWidth="1"/>
    <col min="9998" max="9998" width="12.81640625" style="297" bestFit="1" customWidth="1"/>
    <col min="9999" max="10239" width="9.1796875" style="297"/>
    <col min="10240" max="10240" width="4.26953125" style="297" customWidth="1"/>
    <col min="10241" max="10241" width="2.54296875" style="297" bestFit="1" customWidth="1"/>
    <col min="10242" max="10242" width="35.453125" style="297" bestFit="1" customWidth="1"/>
    <col min="10243" max="10245" width="11.54296875" style="297" bestFit="1" customWidth="1"/>
    <col min="10246" max="10246" width="11.54296875" style="297" customWidth="1"/>
    <col min="10247" max="10247" width="11.26953125" style="297" customWidth="1"/>
    <col min="10248" max="10248" width="9" style="297" bestFit="1" customWidth="1"/>
    <col min="10249" max="10249" width="8.54296875" style="297" bestFit="1" customWidth="1"/>
    <col min="10250" max="10250" width="10.453125" style="297" customWidth="1"/>
    <col min="10251" max="10251" width="11.54296875" style="297" bestFit="1" customWidth="1"/>
    <col min="10252" max="10252" width="9" style="297" bestFit="1" customWidth="1"/>
    <col min="10253" max="10253" width="7.81640625" style="297" bestFit="1" customWidth="1"/>
    <col min="10254" max="10254" width="12.81640625" style="297" bestFit="1" customWidth="1"/>
    <col min="10255" max="10495" width="9.1796875" style="297"/>
    <col min="10496" max="10496" width="4.26953125" style="297" customWidth="1"/>
    <col min="10497" max="10497" width="2.54296875" style="297" bestFit="1" customWidth="1"/>
    <col min="10498" max="10498" width="35.453125" style="297" bestFit="1" customWidth="1"/>
    <col min="10499" max="10501" width="11.54296875" style="297" bestFit="1" customWidth="1"/>
    <col min="10502" max="10502" width="11.54296875" style="297" customWidth="1"/>
    <col min="10503" max="10503" width="11.26953125" style="297" customWidth="1"/>
    <col min="10504" max="10504" width="9" style="297" bestFit="1" customWidth="1"/>
    <col min="10505" max="10505" width="8.54296875" style="297" bestFit="1" customWidth="1"/>
    <col min="10506" max="10506" width="10.453125" style="297" customWidth="1"/>
    <col min="10507" max="10507" width="11.54296875" style="297" bestFit="1" customWidth="1"/>
    <col min="10508" max="10508" width="9" style="297" bestFit="1" customWidth="1"/>
    <col min="10509" max="10509" width="7.81640625" style="297" bestFit="1" customWidth="1"/>
    <col min="10510" max="10510" width="12.81640625" style="297" bestFit="1" customWidth="1"/>
    <col min="10511" max="10751" width="9.1796875" style="297"/>
    <col min="10752" max="10752" width="4.26953125" style="297" customWidth="1"/>
    <col min="10753" max="10753" width="2.54296875" style="297" bestFit="1" customWidth="1"/>
    <col min="10754" max="10754" width="35.453125" style="297" bestFit="1" customWidth="1"/>
    <col min="10755" max="10757" width="11.54296875" style="297" bestFit="1" customWidth="1"/>
    <col min="10758" max="10758" width="11.54296875" style="297" customWidth="1"/>
    <col min="10759" max="10759" width="11.26953125" style="297" customWidth="1"/>
    <col min="10760" max="10760" width="9" style="297" bestFit="1" customWidth="1"/>
    <col min="10761" max="10761" width="8.54296875" style="297" bestFit="1" customWidth="1"/>
    <col min="10762" max="10762" width="10.453125" style="297" customWidth="1"/>
    <col min="10763" max="10763" width="11.54296875" style="297" bestFit="1" customWidth="1"/>
    <col min="10764" max="10764" width="9" style="297" bestFit="1" customWidth="1"/>
    <col min="10765" max="10765" width="7.81640625" style="297" bestFit="1" customWidth="1"/>
    <col min="10766" max="10766" width="12.81640625" style="297" bestFit="1" customWidth="1"/>
    <col min="10767" max="11007" width="9.1796875" style="297"/>
    <col min="11008" max="11008" width="4.26953125" style="297" customWidth="1"/>
    <col min="11009" max="11009" width="2.54296875" style="297" bestFit="1" customWidth="1"/>
    <col min="11010" max="11010" width="35.453125" style="297" bestFit="1" customWidth="1"/>
    <col min="11011" max="11013" width="11.54296875" style="297" bestFit="1" customWidth="1"/>
    <col min="11014" max="11014" width="11.54296875" style="297" customWidth="1"/>
    <col min="11015" max="11015" width="11.26953125" style="297" customWidth="1"/>
    <col min="11016" max="11016" width="9" style="297" bestFit="1" customWidth="1"/>
    <col min="11017" max="11017" width="8.54296875" style="297" bestFit="1" customWidth="1"/>
    <col min="11018" max="11018" width="10.453125" style="297" customWidth="1"/>
    <col min="11019" max="11019" width="11.54296875" style="297" bestFit="1" customWidth="1"/>
    <col min="11020" max="11020" width="9" style="297" bestFit="1" customWidth="1"/>
    <col min="11021" max="11021" width="7.81640625" style="297" bestFit="1" customWidth="1"/>
    <col min="11022" max="11022" width="12.81640625" style="297" bestFit="1" customWidth="1"/>
    <col min="11023" max="11263" width="9.1796875" style="297"/>
    <col min="11264" max="11264" width="4.26953125" style="297" customWidth="1"/>
    <col min="11265" max="11265" width="2.54296875" style="297" bestFit="1" customWidth="1"/>
    <col min="11266" max="11266" width="35.453125" style="297" bestFit="1" customWidth="1"/>
    <col min="11267" max="11269" width="11.54296875" style="297" bestFit="1" customWidth="1"/>
    <col min="11270" max="11270" width="11.54296875" style="297" customWidth="1"/>
    <col min="11271" max="11271" width="11.26953125" style="297" customWidth="1"/>
    <col min="11272" max="11272" width="9" style="297" bestFit="1" customWidth="1"/>
    <col min="11273" max="11273" width="8.54296875" style="297" bestFit="1" customWidth="1"/>
    <col min="11274" max="11274" width="10.453125" style="297" customWidth="1"/>
    <col min="11275" max="11275" width="11.54296875" style="297" bestFit="1" customWidth="1"/>
    <col min="11276" max="11276" width="9" style="297" bestFit="1" customWidth="1"/>
    <col min="11277" max="11277" width="7.81640625" style="297" bestFit="1" customWidth="1"/>
    <col min="11278" max="11278" width="12.81640625" style="297" bestFit="1" customWidth="1"/>
    <col min="11279" max="11519" width="9.1796875" style="297"/>
    <col min="11520" max="11520" width="4.26953125" style="297" customWidth="1"/>
    <col min="11521" max="11521" width="2.54296875" style="297" bestFit="1" customWidth="1"/>
    <col min="11522" max="11522" width="35.453125" style="297" bestFit="1" customWidth="1"/>
    <col min="11523" max="11525" width="11.54296875" style="297" bestFit="1" customWidth="1"/>
    <col min="11526" max="11526" width="11.54296875" style="297" customWidth="1"/>
    <col min="11527" max="11527" width="11.26953125" style="297" customWidth="1"/>
    <col min="11528" max="11528" width="9" style="297" bestFit="1" customWidth="1"/>
    <col min="11529" max="11529" width="8.54296875" style="297" bestFit="1" customWidth="1"/>
    <col min="11530" max="11530" width="10.453125" style="297" customWidth="1"/>
    <col min="11531" max="11531" width="11.54296875" style="297" bestFit="1" customWidth="1"/>
    <col min="11532" max="11532" width="9" style="297" bestFit="1" customWidth="1"/>
    <col min="11533" max="11533" width="7.81640625" style="297" bestFit="1" customWidth="1"/>
    <col min="11534" max="11534" width="12.81640625" style="297" bestFit="1" customWidth="1"/>
    <col min="11535" max="11775" width="9.1796875" style="297"/>
    <col min="11776" max="11776" width="4.26953125" style="297" customWidth="1"/>
    <col min="11777" max="11777" width="2.54296875" style="297" bestFit="1" customWidth="1"/>
    <col min="11778" max="11778" width="35.453125" style="297" bestFit="1" customWidth="1"/>
    <col min="11779" max="11781" width="11.54296875" style="297" bestFit="1" customWidth="1"/>
    <col min="11782" max="11782" width="11.54296875" style="297" customWidth="1"/>
    <col min="11783" max="11783" width="11.26953125" style="297" customWidth="1"/>
    <col min="11784" max="11784" width="9" style="297" bestFit="1" customWidth="1"/>
    <col min="11785" max="11785" width="8.54296875" style="297" bestFit="1" customWidth="1"/>
    <col min="11786" max="11786" width="10.453125" style="297" customWidth="1"/>
    <col min="11787" max="11787" width="11.54296875" style="297" bestFit="1" customWidth="1"/>
    <col min="11788" max="11788" width="9" style="297" bestFit="1" customWidth="1"/>
    <col min="11789" max="11789" width="7.81640625" style="297" bestFit="1" customWidth="1"/>
    <col min="11790" max="11790" width="12.81640625" style="297" bestFit="1" customWidth="1"/>
    <col min="11791" max="12031" width="9.1796875" style="297"/>
    <col min="12032" max="12032" width="4.26953125" style="297" customWidth="1"/>
    <col min="12033" max="12033" width="2.54296875" style="297" bestFit="1" customWidth="1"/>
    <col min="12034" max="12034" width="35.453125" style="297" bestFit="1" customWidth="1"/>
    <col min="12035" max="12037" width="11.54296875" style="297" bestFit="1" customWidth="1"/>
    <col min="12038" max="12038" width="11.54296875" style="297" customWidth="1"/>
    <col min="12039" max="12039" width="11.26953125" style="297" customWidth="1"/>
    <col min="12040" max="12040" width="9" style="297" bestFit="1" customWidth="1"/>
    <col min="12041" max="12041" width="8.54296875" style="297" bestFit="1" customWidth="1"/>
    <col min="12042" max="12042" width="10.453125" style="297" customWidth="1"/>
    <col min="12043" max="12043" width="11.54296875" style="297" bestFit="1" customWidth="1"/>
    <col min="12044" max="12044" width="9" style="297" bestFit="1" customWidth="1"/>
    <col min="12045" max="12045" width="7.81640625" style="297" bestFit="1" customWidth="1"/>
    <col min="12046" max="12046" width="12.81640625" style="297" bestFit="1" customWidth="1"/>
    <col min="12047" max="12287" width="9.1796875" style="297"/>
    <col min="12288" max="12288" width="4.26953125" style="297" customWidth="1"/>
    <col min="12289" max="12289" width="2.54296875" style="297" bestFit="1" customWidth="1"/>
    <col min="12290" max="12290" width="35.453125" style="297" bestFit="1" customWidth="1"/>
    <col min="12291" max="12293" width="11.54296875" style="297" bestFit="1" customWidth="1"/>
    <col min="12294" max="12294" width="11.54296875" style="297" customWidth="1"/>
    <col min="12295" max="12295" width="11.26953125" style="297" customWidth="1"/>
    <col min="12296" max="12296" width="9" style="297" bestFit="1" customWidth="1"/>
    <col min="12297" max="12297" width="8.54296875" style="297" bestFit="1" customWidth="1"/>
    <col min="12298" max="12298" width="10.453125" style="297" customWidth="1"/>
    <col min="12299" max="12299" width="11.54296875" style="297" bestFit="1" customWidth="1"/>
    <col min="12300" max="12300" width="9" style="297" bestFit="1" customWidth="1"/>
    <col min="12301" max="12301" width="7.81640625" style="297" bestFit="1" customWidth="1"/>
    <col min="12302" max="12302" width="12.81640625" style="297" bestFit="1" customWidth="1"/>
    <col min="12303" max="12543" width="9.1796875" style="297"/>
    <col min="12544" max="12544" width="4.26953125" style="297" customWidth="1"/>
    <col min="12545" max="12545" width="2.54296875" style="297" bestFit="1" customWidth="1"/>
    <col min="12546" max="12546" width="35.453125" style="297" bestFit="1" customWidth="1"/>
    <col min="12547" max="12549" width="11.54296875" style="297" bestFit="1" customWidth="1"/>
    <col min="12550" max="12550" width="11.54296875" style="297" customWidth="1"/>
    <col min="12551" max="12551" width="11.26953125" style="297" customWidth="1"/>
    <col min="12552" max="12552" width="9" style="297" bestFit="1" customWidth="1"/>
    <col min="12553" max="12553" width="8.54296875" style="297" bestFit="1" customWidth="1"/>
    <col min="12554" max="12554" width="10.453125" style="297" customWidth="1"/>
    <col min="12555" max="12555" width="11.54296875" style="297" bestFit="1" customWidth="1"/>
    <col min="12556" max="12556" width="9" style="297" bestFit="1" customWidth="1"/>
    <col min="12557" max="12557" width="7.81640625" style="297" bestFit="1" customWidth="1"/>
    <col min="12558" max="12558" width="12.81640625" style="297" bestFit="1" customWidth="1"/>
    <col min="12559" max="12799" width="9.1796875" style="297"/>
    <col min="12800" max="12800" width="4.26953125" style="297" customWidth="1"/>
    <col min="12801" max="12801" width="2.54296875" style="297" bestFit="1" customWidth="1"/>
    <col min="12802" max="12802" width="35.453125" style="297" bestFit="1" customWidth="1"/>
    <col min="12803" max="12805" width="11.54296875" style="297" bestFit="1" customWidth="1"/>
    <col min="12806" max="12806" width="11.54296875" style="297" customWidth="1"/>
    <col min="12807" max="12807" width="11.26953125" style="297" customWidth="1"/>
    <col min="12808" max="12808" width="9" style="297" bestFit="1" customWidth="1"/>
    <col min="12809" max="12809" width="8.54296875" style="297" bestFit="1" customWidth="1"/>
    <col min="12810" max="12810" width="10.453125" style="297" customWidth="1"/>
    <col min="12811" max="12811" width="11.54296875" style="297" bestFit="1" customWidth="1"/>
    <col min="12812" max="12812" width="9" style="297" bestFit="1" customWidth="1"/>
    <col min="12813" max="12813" width="7.81640625" style="297" bestFit="1" customWidth="1"/>
    <col min="12814" max="12814" width="12.81640625" style="297" bestFit="1" customWidth="1"/>
    <col min="12815" max="13055" width="9.1796875" style="297"/>
    <col min="13056" max="13056" width="4.26953125" style="297" customWidth="1"/>
    <col min="13057" max="13057" width="2.54296875" style="297" bestFit="1" customWidth="1"/>
    <col min="13058" max="13058" width="35.453125" style="297" bestFit="1" customWidth="1"/>
    <col min="13059" max="13061" width="11.54296875" style="297" bestFit="1" customWidth="1"/>
    <col min="13062" max="13062" width="11.54296875" style="297" customWidth="1"/>
    <col min="13063" max="13063" width="11.26953125" style="297" customWidth="1"/>
    <col min="13064" max="13064" width="9" style="297" bestFit="1" customWidth="1"/>
    <col min="13065" max="13065" width="8.54296875" style="297" bestFit="1" customWidth="1"/>
    <col min="13066" max="13066" width="10.453125" style="297" customWidth="1"/>
    <col min="13067" max="13067" width="11.54296875" style="297" bestFit="1" customWidth="1"/>
    <col min="13068" max="13068" width="9" style="297" bestFit="1" customWidth="1"/>
    <col min="13069" max="13069" width="7.81640625" style="297" bestFit="1" customWidth="1"/>
    <col min="13070" max="13070" width="12.81640625" style="297" bestFit="1" customWidth="1"/>
    <col min="13071" max="13311" width="9.1796875" style="297"/>
    <col min="13312" max="13312" width="4.26953125" style="297" customWidth="1"/>
    <col min="13313" max="13313" width="2.54296875" style="297" bestFit="1" customWidth="1"/>
    <col min="13314" max="13314" width="35.453125" style="297" bestFit="1" customWidth="1"/>
    <col min="13315" max="13317" width="11.54296875" style="297" bestFit="1" customWidth="1"/>
    <col min="13318" max="13318" width="11.54296875" style="297" customWidth="1"/>
    <col min="13319" max="13319" width="11.26953125" style="297" customWidth="1"/>
    <col min="13320" max="13320" width="9" style="297" bestFit="1" customWidth="1"/>
    <col min="13321" max="13321" width="8.54296875" style="297" bestFit="1" customWidth="1"/>
    <col min="13322" max="13322" width="10.453125" style="297" customWidth="1"/>
    <col min="13323" max="13323" width="11.54296875" style="297" bestFit="1" customWidth="1"/>
    <col min="13324" max="13324" width="9" style="297" bestFit="1" customWidth="1"/>
    <col min="13325" max="13325" width="7.81640625" style="297" bestFit="1" customWidth="1"/>
    <col min="13326" max="13326" width="12.81640625" style="297" bestFit="1" customWidth="1"/>
    <col min="13327" max="13567" width="9.1796875" style="297"/>
    <col min="13568" max="13568" width="4.26953125" style="297" customWidth="1"/>
    <col min="13569" max="13569" width="2.54296875" style="297" bestFit="1" customWidth="1"/>
    <col min="13570" max="13570" width="35.453125" style="297" bestFit="1" customWidth="1"/>
    <col min="13571" max="13573" width="11.54296875" style="297" bestFit="1" customWidth="1"/>
    <col min="13574" max="13574" width="11.54296875" style="297" customWidth="1"/>
    <col min="13575" max="13575" width="11.26953125" style="297" customWidth="1"/>
    <col min="13576" max="13576" width="9" style="297" bestFit="1" customWidth="1"/>
    <col min="13577" max="13577" width="8.54296875" style="297" bestFit="1" customWidth="1"/>
    <col min="13578" max="13578" width="10.453125" style="297" customWidth="1"/>
    <col min="13579" max="13579" width="11.54296875" style="297" bestFit="1" customWidth="1"/>
    <col min="13580" max="13580" width="9" style="297" bestFit="1" customWidth="1"/>
    <col min="13581" max="13581" width="7.81640625" style="297" bestFit="1" customWidth="1"/>
    <col min="13582" max="13582" width="12.81640625" style="297" bestFit="1" customWidth="1"/>
    <col min="13583" max="13823" width="9.1796875" style="297"/>
    <col min="13824" max="13824" width="4.26953125" style="297" customWidth="1"/>
    <col min="13825" max="13825" width="2.54296875" style="297" bestFit="1" customWidth="1"/>
    <col min="13826" max="13826" width="35.453125" style="297" bestFit="1" customWidth="1"/>
    <col min="13827" max="13829" width="11.54296875" style="297" bestFit="1" customWidth="1"/>
    <col min="13830" max="13830" width="11.54296875" style="297" customWidth="1"/>
    <col min="13831" max="13831" width="11.26953125" style="297" customWidth="1"/>
    <col min="13832" max="13832" width="9" style="297" bestFit="1" customWidth="1"/>
    <col min="13833" max="13833" width="8.54296875" style="297" bestFit="1" customWidth="1"/>
    <col min="13834" max="13834" width="10.453125" style="297" customWidth="1"/>
    <col min="13835" max="13835" width="11.54296875" style="297" bestFit="1" customWidth="1"/>
    <col min="13836" max="13836" width="9" style="297" bestFit="1" customWidth="1"/>
    <col min="13837" max="13837" width="7.81640625" style="297" bestFit="1" customWidth="1"/>
    <col min="13838" max="13838" width="12.81640625" style="297" bestFit="1" customWidth="1"/>
    <col min="13839" max="14079" width="9.1796875" style="297"/>
    <col min="14080" max="14080" width="4.26953125" style="297" customWidth="1"/>
    <col min="14081" max="14081" width="2.54296875" style="297" bestFit="1" customWidth="1"/>
    <col min="14082" max="14082" width="35.453125" style="297" bestFit="1" customWidth="1"/>
    <col min="14083" max="14085" width="11.54296875" style="297" bestFit="1" customWidth="1"/>
    <col min="14086" max="14086" width="11.54296875" style="297" customWidth="1"/>
    <col min="14087" max="14087" width="11.26953125" style="297" customWidth="1"/>
    <col min="14088" max="14088" width="9" style="297" bestFit="1" customWidth="1"/>
    <col min="14089" max="14089" width="8.54296875" style="297" bestFit="1" customWidth="1"/>
    <col min="14090" max="14090" width="10.453125" style="297" customWidth="1"/>
    <col min="14091" max="14091" width="11.54296875" style="297" bestFit="1" customWidth="1"/>
    <col min="14092" max="14092" width="9" style="297" bestFit="1" customWidth="1"/>
    <col min="14093" max="14093" width="7.81640625" style="297" bestFit="1" customWidth="1"/>
    <col min="14094" max="14094" width="12.81640625" style="297" bestFit="1" customWidth="1"/>
    <col min="14095" max="14335" width="9.1796875" style="297"/>
    <col min="14336" max="14336" width="4.26953125" style="297" customWidth="1"/>
    <col min="14337" max="14337" width="2.54296875" style="297" bestFit="1" customWidth="1"/>
    <col min="14338" max="14338" width="35.453125" style="297" bestFit="1" customWidth="1"/>
    <col min="14339" max="14341" width="11.54296875" style="297" bestFit="1" customWidth="1"/>
    <col min="14342" max="14342" width="11.54296875" style="297" customWidth="1"/>
    <col min="14343" max="14343" width="11.26953125" style="297" customWidth="1"/>
    <col min="14344" max="14344" width="9" style="297" bestFit="1" customWidth="1"/>
    <col min="14345" max="14345" width="8.54296875" style="297" bestFit="1" customWidth="1"/>
    <col min="14346" max="14346" width="10.453125" style="297" customWidth="1"/>
    <col min="14347" max="14347" width="11.54296875" style="297" bestFit="1" customWidth="1"/>
    <col min="14348" max="14348" width="9" style="297" bestFit="1" customWidth="1"/>
    <col min="14349" max="14349" width="7.81640625" style="297" bestFit="1" customWidth="1"/>
    <col min="14350" max="14350" width="12.81640625" style="297" bestFit="1" customWidth="1"/>
    <col min="14351" max="14591" width="9.1796875" style="297"/>
    <col min="14592" max="14592" width="4.26953125" style="297" customWidth="1"/>
    <col min="14593" max="14593" width="2.54296875" style="297" bestFit="1" customWidth="1"/>
    <col min="14594" max="14594" width="35.453125" style="297" bestFit="1" customWidth="1"/>
    <col min="14595" max="14597" width="11.54296875" style="297" bestFit="1" customWidth="1"/>
    <col min="14598" max="14598" width="11.54296875" style="297" customWidth="1"/>
    <col min="14599" max="14599" width="11.26953125" style="297" customWidth="1"/>
    <col min="14600" max="14600" width="9" style="297" bestFit="1" customWidth="1"/>
    <col min="14601" max="14601" width="8.54296875" style="297" bestFit="1" customWidth="1"/>
    <col min="14602" max="14602" width="10.453125" style="297" customWidth="1"/>
    <col min="14603" max="14603" width="11.54296875" style="297" bestFit="1" customWidth="1"/>
    <col min="14604" max="14604" width="9" style="297" bestFit="1" customWidth="1"/>
    <col min="14605" max="14605" width="7.81640625" style="297" bestFit="1" customWidth="1"/>
    <col min="14606" max="14606" width="12.81640625" style="297" bestFit="1" customWidth="1"/>
    <col min="14607" max="14847" width="9.1796875" style="297"/>
    <col min="14848" max="14848" width="4.26953125" style="297" customWidth="1"/>
    <col min="14849" max="14849" width="2.54296875" style="297" bestFit="1" customWidth="1"/>
    <col min="14850" max="14850" width="35.453125" style="297" bestFit="1" customWidth="1"/>
    <col min="14851" max="14853" width="11.54296875" style="297" bestFit="1" customWidth="1"/>
    <col min="14854" max="14854" width="11.54296875" style="297" customWidth="1"/>
    <col min="14855" max="14855" width="11.26953125" style="297" customWidth="1"/>
    <col min="14856" max="14856" width="9" style="297" bestFit="1" customWidth="1"/>
    <col min="14857" max="14857" width="8.54296875" style="297" bestFit="1" customWidth="1"/>
    <col min="14858" max="14858" width="10.453125" style="297" customWidth="1"/>
    <col min="14859" max="14859" width="11.54296875" style="297" bestFit="1" customWidth="1"/>
    <col min="14860" max="14860" width="9" style="297" bestFit="1" customWidth="1"/>
    <col min="14861" max="14861" width="7.81640625" style="297" bestFit="1" customWidth="1"/>
    <col min="14862" max="14862" width="12.81640625" style="297" bestFit="1" customWidth="1"/>
    <col min="14863" max="15103" width="9.1796875" style="297"/>
    <col min="15104" max="15104" width="4.26953125" style="297" customWidth="1"/>
    <col min="15105" max="15105" width="2.54296875" style="297" bestFit="1" customWidth="1"/>
    <col min="15106" max="15106" width="35.453125" style="297" bestFit="1" customWidth="1"/>
    <col min="15107" max="15109" width="11.54296875" style="297" bestFit="1" customWidth="1"/>
    <col min="15110" max="15110" width="11.54296875" style="297" customWidth="1"/>
    <col min="15111" max="15111" width="11.26953125" style="297" customWidth="1"/>
    <col min="15112" max="15112" width="9" style="297" bestFit="1" customWidth="1"/>
    <col min="15113" max="15113" width="8.54296875" style="297" bestFit="1" customWidth="1"/>
    <col min="15114" max="15114" width="10.453125" style="297" customWidth="1"/>
    <col min="15115" max="15115" width="11.54296875" style="297" bestFit="1" customWidth="1"/>
    <col min="15116" max="15116" width="9" style="297" bestFit="1" customWidth="1"/>
    <col min="15117" max="15117" width="7.81640625" style="297" bestFit="1" customWidth="1"/>
    <col min="15118" max="15118" width="12.81640625" style="297" bestFit="1" customWidth="1"/>
    <col min="15119" max="15359" width="9.1796875" style="297"/>
    <col min="15360" max="15360" width="4.26953125" style="297" customWidth="1"/>
    <col min="15361" max="15361" width="2.54296875" style="297" bestFit="1" customWidth="1"/>
    <col min="15362" max="15362" width="35.453125" style="297" bestFit="1" customWidth="1"/>
    <col min="15363" max="15365" width="11.54296875" style="297" bestFit="1" customWidth="1"/>
    <col min="15366" max="15366" width="11.54296875" style="297" customWidth="1"/>
    <col min="15367" max="15367" width="11.26953125" style="297" customWidth="1"/>
    <col min="15368" max="15368" width="9" style="297" bestFit="1" customWidth="1"/>
    <col min="15369" max="15369" width="8.54296875" style="297" bestFit="1" customWidth="1"/>
    <col min="15370" max="15370" width="10.453125" style="297" customWidth="1"/>
    <col min="15371" max="15371" width="11.54296875" style="297" bestFit="1" customWidth="1"/>
    <col min="15372" max="15372" width="9" style="297" bestFit="1" customWidth="1"/>
    <col min="15373" max="15373" width="7.81640625" style="297" bestFit="1" customWidth="1"/>
    <col min="15374" max="15374" width="12.81640625" style="297" bestFit="1" customWidth="1"/>
    <col min="15375" max="15615" width="9.1796875" style="297"/>
    <col min="15616" max="15616" width="4.26953125" style="297" customWidth="1"/>
    <col min="15617" max="15617" width="2.54296875" style="297" bestFit="1" customWidth="1"/>
    <col min="15618" max="15618" width="35.453125" style="297" bestFit="1" customWidth="1"/>
    <col min="15619" max="15621" width="11.54296875" style="297" bestFit="1" customWidth="1"/>
    <col min="15622" max="15622" width="11.54296875" style="297" customWidth="1"/>
    <col min="15623" max="15623" width="11.26953125" style="297" customWidth="1"/>
    <col min="15624" max="15624" width="9" style="297" bestFit="1" customWidth="1"/>
    <col min="15625" max="15625" width="8.54296875" style="297" bestFit="1" customWidth="1"/>
    <col min="15626" max="15626" width="10.453125" style="297" customWidth="1"/>
    <col min="15627" max="15627" width="11.54296875" style="297" bestFit="1" customWidth="1"/>
    <col min="15628" max="15628" width="9" style="297" bestFit="1" customWidth="1"/>
    <col min="15629" max="15629" width="7.81640625" style="297" bestFit="1" customWidth="1"/>
    <col min="15630" max="15630" width="12.81640625" style="297" bestFit="1" customWidth="1"/>
    <col min="15631" max="15871" width="9.1796875" style="297"/>
    <col min="15872" max="15872" width="4.26953125" style="297" customWidth="1"/>
    <col min="15873" max="15873" width="2.54296875" style="297" bestFit="1" customWidth="1"/>
    <col min="15874" max="15874" width="35.453125" style="297" bestFit="1" customWidth="1"/>
    <col min="15875" max="15877" width="11.54296875" style="297" bestFit="1" customWidth="1"/>
    <col min="15878" max="15878" width="11.54296875" style="297" customWidth="1"/>
    <col min="15879" max="15879" width="11.26953125" style="297" customWidth="1"/>
    <col min="15880" max="15880" width="9" style="297" bestFit="1" customWidth="1"/>
    <col min="15881" max="15881" width="8.54296875" style="297" bestFit="1" customWidth="1"/>
    <col min="15882" max="15882" width="10.453125" style="297" customWidth="1"/>
    <col min="15883" max="15883" width="11.54296875" style="297" bestFit="1" customWidth="1"/>
    <col min="15884" max="15884" width="9" style="297" bestFit="1" customWidth="1"/>
    <col min="15885" max="15885" width="7.81640625" style="297" bestFit="1" customWidth="1"/>
    <col min="15886" max="15886" width="12.81640625" style="297" bestFit="1" customWidth="1"/>
    <col min="15887" max="16127" width="9.1796875" style="297"/>
    <col min="16128" max="16128" width="4.26953125" style="297" customWidth="1"/>
    <col min="16129" max="16129" width="2.54296875" style="297" bestFit="1" customWidth="1"/>
    <col min="16130" max="16130" width="35.453125" style="297" bestFit="1" customWidth="1"/>
    <col min="16131" max="16133" width="11.54296875" style="297" bestFit="1" customWidth="1"/>
    <col min="16134" max="16134" width="11.54296875" style="297" customWidth="1"/>
    <col min="16135" max="16135" width="11.26953125" style="297" customWidth="1"/>
    <col min="16136" max="16136" width="9" style="297" bestFit="1" customWidth="1"/>
    <col min="16137" max="16137" width="8.54296875" style="297" bestFit="1" customWidth="1"/>
    <col min="16138" max="16138" width="10.453125" style="297" customWidth="1"/>
    <col min="16139" max="16139" width="11.54296875" style="297" bestFit="1" customWidth="1"/>
    <col min="16140" max="16140" width="9" style="297" bestFit="1" customWidth="1"/>
    <col min="16141" max="16141" width="7.81640625" style="297" bestFit="1" customWidth="1"/>
    <col min="16142" max="16142" width="12.81640625" style="297" bestFit="1" customWidth="1"/>
    <col min="16143" max="16384" width="9.1796875" style="297"/>
  </cols>
  <sheetData>
    <row r="1" spans="1:16">
      <c r="A1" s="293" t="str">
        <f>'Notes '!A1:E1</f>
        <v>ABC LIMITED</v>
      </c>
      <c r="B1" s="294"/>
      <c r="C1" s="295"/>
      <c r="D1" s="295"/>
      <c r="E1" s="295"/>
      <c r="F1" s="295"/>
      <c r="G1" s="295"/>
      <c r="H1" s="296"/>
      <c r="I1" s="295"/>
      <c r="J1" s="295"/>
      <c r="K1" s="295"/>
      <c r="L1" s="295"/>
      <c r="M1" s="295"/>
      <c r="N1" s="295"/>
      <c r="O1" s="295"/>
      <c r="P1" s="295"/>
    </row>
    <row r="2" spans="1:16">
      <c r="A2" s="298"/>
      <c r="B2" s="294"/>
      <c r="C2" s="295"/>
      <c r="D2" s="295"/>
      <c r="E2" s="295"/>
      <c r="F2" s="295"/>
      <c r="G2" s="295"/>
      <c r="H2" s="296"/>
      <c r="I2" s="295"/>
      <c r="J2" s="295"/>
      <c r="K2" s="295"/>
      <c r="L2" s="295"/>
      <c r="M2" s="295"/>
      <c r="N2" s="295"/>
      <c r="O2" s="295"/>
      <c r="P2" s="295"/>
    </row>
    <row r="3" spans="1:16">
      <c r="A3" s="293" t="str">
        <f>'Notes '!A2:E2</f>
        <v>Accompanying notes to the Financial Statements</v>
      </c>
      <c r="B3" s="296"/>
      <c r="C3" s="296"/>
      <c r="D3" s="296"/>
      <c r="E3" s="296"/>
      <c r="F3" s="295"/>
      <c r="G3" s="296"/>
      <c r="H3" s="296"/>
      <c r="I3" s="296"/>
      <c r="J3" s="296"/>
      <c r="K3" s="296"/>
      <c r="L3" s="296"/>
      <c r="M3" s="295"/>
      <c r="N3" s="295"/>
      <c r="O3" s="295"/>
      <c r="P3" s="295"/>
    </row>
    <row r="4" spans="1:16">
      <c r="A4" s="295"/>
      <c r="B4" s="295"/>
      <c r="C4" s="295"/>
      <c r="D4" s="295"/>
      <c r="E4" s="299"/>
      <c r="F4" s="295"/>
      <c r="G4" s="295"/>
      <c r="H4" s="295"/>
      <c r="I4" s="295"/>
      <c r="J4" s="295"/>
      <c r="K4" s="295"/>
      <c r="L4" s="295"/>
      <c r="M4" s="295"/>
      <c r="N4" s="295"/>
      <c r="P4" s="295"/>
    </row>
    <row r="5" spans="1:16">
      <c r="A5" s="296">
        <f>'Balance Sheet'!D26</f>
        <v>11</v>
      </c>
      <c r="B5" s="300" t="s">
        <v>457</v>
      </c>
      <c r="C5" s="301"/>
      <c r="D5" s="295"/>
      <c r="E5" s="299"/>
      <c r="F5" s="295"/>
      <c r="G5" s="295"/>
      <c r="H5" s="295"/>
      <c r="I5" s="295"/>
      <c r="J5" s="295"/>
      <c r="K5" s="295"/>
      <c r="L5" s="295"/>
      <c r="M5" s="295"/>
      <c r="N5" s="295"/>
      <c r="O5" s="302"/>
      <c r="P5" s="295"/>
    </row>
    <row r="6" spans="1:16">
      <c r="A6" s="295"/>
      <c r="B6" s="303" t="s">
        <v>275</v>
      </c>
      <c r="C6" s="304" t="s">
        <v>458</v>
      </c>
      <c r="D6" s="295"/>
      <c r="E6" s="299"/>
      <c r="F6" s="295"/>
      <c r="G6" s="295"/>
      <c r="H6" s="295"/>
      <c r="I6" s="295"/>
      <c r="J6" s="295"/>
      <c r="K6" s="295"/>
      <c r="L6" s="295"/>
      <c r="M6" s="295"/>
      <c r="N6" s="508" t="s">
        <v>280</v>
      </c>
      <c r="O6" s="508"/>
      <c r="P6" s="295"/>
    </row>
    <row r="7" spans="1:16" s="305" customFormat="1" ht="15" customHeight="1">
      <c r="C7" s="509" t="s">
        <v>459</v>
      </c>
      <c r="D7" s="509" t="s">
        <v>460</v>
      </c>
      <c r="E7" s="509"/>
      <c r="F7" s="509"/>
      <c r="G7" s="509"/>
      <c r="H7" s="509"/>
      <c r="I7" s="509"/>
      <c r="J7" s="509"/>
      <c r="K7" s="509"/>
      <c r="L7" s="509"/>
      <c r="M7" s="510" t="s">
        <v>461</v>
      </c>
      <c r="N7" s="510"/>
      <c r="O7" s="511" t="s">
        <v>462</v>
      </c>
    </row>
    <row r="8" spans="1:16" s="306" customFormat="1" ht="29">
      <c r="C8" s="509"/>
      <c r="D8" s="307" t="s">
        <v>463</v>
      </c>
      <c r="E8" s="308" t="s">
        <v>464</v>
      </c>
      <c r="F8" s="308" t="s">
        <v>465</v>
      </c>
      <c r="G8" s="308" t="s">
        <v>466</v>
      </c>
      <c r="H8" s="308" t="s">
        <v>467</v>
      </c>
      <c r="I8" s="308" t="s">
        <v>468</v>
      </c>
      <c r="J8" s="307" t="s">
        <v>278</v>
      </c>
      <c r="K8" s="307" t="s">
        <v>469</v>
      </c>
      <c r="L8" s="308" t="s">
        <v>205</v>
      </c>
      <c r="M8" s="308" t="s">
        <v>470</v>
      </c>
      <c r="N8" s="308" t="s">
        <v>205</v>
      </c>
      <c r="O8" s="511"/>
    </row>
    <row r="9" spans="1:16" s="305" customFormat="1">
      <c r="C9" s="512" t="s">
        <v>471</v>
      </c>
      <c r="D9" s="512"/>
      <c r="E9" s="512"/>
      <c r="F9" s="512"/>
      <c r="G9" s="512"/>
      <c r="H9" s="512"/>
      <c r="I9" s="512"/>
      <c r="J9" s="512"/>
      <c r="K9" s="512"/>
      <c r="L9" s="512"/>
      <c r="M9" s="512"/>
      <c r="N9" s="512"/>
      <c r="O9" s="512"/>
    </row>
    <row r="10" spans="1:16" s="305" customFormat="1">
      <c r="C10" s="309" t="s">
        <v>492</v>
      </c>
      <c r="D10" s="309">
        <v>12905032</v>
      </c>
      <c r="E10" s="309">
        <v>77077506</v>
      </c>
      <c r="F10" s="309">
        <v>43529487</v>
      </c>
      <c r="G10" s="309">
        <v>9546024</v>
      </c>
      <c r="H10" s="309">
        <v>3978708</v>
      </c>
      <c r="I10" s="309">
        <v>3174621</v>
      </c>
      <c r="J10" s="309">
        <v>3380138</v>
      </c>
      <c r="K10" s="309">
        <v>3287356</v>
      </c>
      <c r="L10" s="309">
        <f>SUM(D10:K10)</f>
        <v>156878872</v>
      </c>
      <c r="M10" s="310">
        <v>177019</v>
      </c>
      <c r="N10" s="309">
        <f>M10</f>
        <v>177019</v>
      </c>
      <c r="O10" s="309">
        <f>L10+N10</f>
        <v>157055891</v>
      </c>
    </row>
    <row r="11" spans="1:16" s="305" customFormat="1">
      <c r="C11" s="309" t="s">
        <v>472</v>
      </c>
      <c r="D11" s="309">
        <v>0</v>
      </c>
      <c r="E11" s="309">
        <v>0</v>
      </c>
      <c r="F11" s="309">
        <v>1298823.1744530946</v>
      </c>
      <c r="G11" s="309">
        <v>52345.180000014603</v>
      </c>
      <c r="H11" s="309">
        <v>134008.5</v>
      </c>
      <c r="I11" s="309">
        <v>990745.5</v>
      </c>
      <c r="J11" s="309">
        <v>2264970.5</v>
      </c>
      <c r="K11" s="309">
        <v>27994.2</v>
      </c>
      <c r="L11" s="309">
        <f>SUM(D11:K11)</f>
        <v>4768887.0544531094</v>
      </c>
      <c r="M11" s="310">
        <v>0</v>
      </c>
      <c r="N11" s="309">
        <f>M11</f>
        <v>0</v>
      </c>
      <c r="O11" s="309">
        <f>L11+N11</f>
        <v>4768887.0544531094</v>
      </c>
    </row>
    <row r="12" spans="1:16" s="305" customFormat="1">
      <c r="C12" s="309" t="s">
        <v>473</v>
      </c>
      <c r="D12" s="309">
        <v>0</v>
      </c>
      <c r="E12" s="309">
        <v>0</v>
      </c>
      <c r="F12" s="309"/>
      <c r="G12" s="309">
        <v>0</v>
      </c>
      <c r="H12" s="309">
        <v>0</v>
      </c>
      <c r="I12" s="309">
        <v>0</v>
      </c>
      <c r="J12" s="309">
        <v>0</v>
      </c>
      <c r="K12" s="309">
        <v>0</v>
      </c>
      <c r="L12" s="309">
        <f>SUM(D12:K12)</f>
        <v>0</v>
      </c>
      <c r="M12" s="310">
        <v>0</v>
      </c>
      <c r="N12" s="309">
        <f>M12</f>
        <v>0</v>
      </c>
      <c r="O12" s="309">
        <f>L12+N12</f>
        <v>0</v>
      </c>
    </row>
    <row r="13" spans="1:16" s="305" customFormat="1">
      <c r="C13" s="311" t="s">
        <v>493</v>
      </c>
      <c r="D13" s="311">
        <f>D10+D11-D12</f>
        <v>12905032</v>
      </c>
      <c r="E13" s="311">
        <f>E10+E11-E12</f>
        <v>77077506</v>
      </c>
      <c r="F13" s="311">
        <f>F10+F11-F12</f>
        <v>44828310.174453095</v>
      </c>
      <c r="G13" s="311">
        <f t="shared" ref="G13:L13" si="0">G10+G11-G12</f>
        <v>9598369.1800000146</v>
      </c>
      <c r="H13" s="311">
        <f t="shared" si="0"/>
        <v>4112716.5</v>
      </c>
      <c r="I13" s="311">
        <f t="shared" si="0"/>
        <v>4165366.5</v>
      </c>
      <c r="J13" s="311">
        <f t="shared" si="0"/>
        <v>5645108.5</v>
      </c>
      <c r="K13" s="311">
        <f t="shared" si="0"/>
        <v>3315350.2</v>
      </c>
      <c r="L13" s="311">
        <f t="shared" si="0"/>
        <v>161647759.0544531</v>
      </c>
      <c r="M13" s="311">
        <f>M10+M11-M12</f>
        <v>177019</v>
      </c>
      <c r="N13" s="311">
        <f>N10+N11-N12</f>
        <v>177019</v>
      </c>
      <c r="O13" s="311">
        <f>O10+O11-O12</f>
        <v>161824778.0544531</v>
      </c>
    </row>
    <row r="14" spans="1:16" s="312" customFormat="1">
      <c r="C14" s="311" t="s">
        <v>472</v>
      </c>
      <c r="D14" s="309">
        <v>1430000</v>
      </c>
      <c r="E14" s="309">
        <v>32386196.580839824</v>
      </c>
      <c r="F14" s="309">
        <v>38020970.424487539</v>
      </c>
      <c r="G14" s="309">
        <v>4130138.1101701944</v>
      </c>
      <c r="H14" s="309">
        <v>456262.96857778943</v>
      </c>
      <c r="I14" s="309">
        <v>39223.53</v>
      </c>
      <c r="J14" s="309">
        <v>0</v>
      </c>
      <c r="K14" s="309">
        <v>1903230.9200000002</v>
      </c>
      <c r="L14" s="311">
        <f>SUM(D14:K14)</f>
        <v>78366022.534075364</v>
      </c>
      <c r="M14" s="310">
        <v>709028</v>
      </c>
      <c r="N14" s="311">
        <f>M14</f>
        <v>709028</v>
      </c>
      <c r="O14" s="311">
        <f>L14+N14</f>
        <v>79075050.534075364</v>
      </c>
    </row>
    <row r="15" spans="1:16" s="312" customFormat="1">
      <c r="C15" s="313" t="s">
        <v>473</v>
      </c>
      <c r="D15" s="309">
        <v>0</v>
      </c>
      <c r="E15" s="309">
        <v>0</v>
      </c>
      <c r="F15" s="309">
        <v>1500000</v>
      </c>
      <c r="G15" s="309">
        <v>0</v>
      </c>
      <c r="H15" s="309">
        <v>0</v>
      </c>
      <c r="I15" s="309">
        <v>0</v>
      </c>
      <c r="J15" s="309">
        <v>250000</v>
      </c>
      <c r="K15" s="309">
        <v>0</v>
      </c>
      <c r="L15" s="311">
        <f>SUM(D15:K15)</f>
        <v>1750000</v>
      </c>
      <c r="M15" s="314">
        <v>0</v>
      </c>
      <c r="N15" s="311">
        <f>M15</f>
        <v>0</v>
      </c>
      <c r="O15" s="311">
        <f>L15+N15</f>
        <v>1750000</v>
      </c>
    </row>
    <row r="16" spans="1:16" s="312" customFormat="1">
      <c r="C16" s="311" t="s">
        <v>494</v>
      </c>
      <c r="D16" s="311">
        <f t="shared" ref="D16:L16" si="1">D13+D14-D15</f>
        <v>14335032</v>
      </c>
      <c r="E16" s="311">
        <f t="shared" si="1"/>
        <v>109463702.58083983</v>
      </c>
      <c r="F16" s="311">
        <f t="shared" si="1"/>
        <v>81349280.598940641</v>
      </c>
      <c r="G16" s="311">
        <f t="shared" si="1"/>
        <v>13728507.290170209</v>
      </c>
      <c r="H16" s="311">
        <f t="shared" si="1"/>
        <v>4568979.4685777891</v>
      </c>
      <c r="I16" s="311">
        <f t="shared" si="1"/>
        <v>4204590.03</v>
      </c>
      <c r="J16" s="311">
        <f t="shared" si="1"/>
        <v>5395108.5</v>
      </c>
      <c r="K16" s="311">
        <f t="shared" si="1"/>
        <v>5218581.12</v>
      </c>
      <c r="L16" s="311">
        <f t="shared" si="1"/>
        <v>238263781.58852845</v>
      </c>
      <c r="M16" s="311">
        <f>M13+M14-M15</f>
        <v>886047</v>
      </c>
      <c r="N16" s="311">
        <f>N13+N14-N15</f>
        <v>886047</v>
      </c>
      <c r="O16" s="311">
        <f>O13+O14-O15</f>
        <v>239149828.58852845</v>
      </c>
    </row>
    <row r="17" spans="1:16" s="305" customFormat="1">
      <c r="C17" s="507"/>
      <c r="D17" s="507"/>
      <c r="E17" s="507"/>
      <c r="F17" s="507"/>
      <c r="G17" s="507"/>
      <c r="H17" s="507"/>
      <c r="I17" s="507"/>
      <c r="J17" s="507"/>
      <c r="K17" s="507"/>
      <c r="L17" s="507"/>
      <c r="M17" s="507"/>
      <c r="N17" s="507"/>
      <c r="O17" s="507"/>
    </row>
    <row r="18" spans="1:16" s="305" customFormat="1">
      <c r="C18" s="507" t="s">
        <v>474</v>
      </c>
      <c r="D18" s="507"/>
      <c r="E18" s="507"/>
      <c r="F18" s="507"/>
      <c r="G18" s="507"/>
      <c r="H18" s="507"/>
      <c r="I18" s="507"/>
      <c r="J18" s="507"/>
      <c r="K18" s="507"/>
      <c r="L18" s="507"/>
      <c r="M18" s="507"/>
      <c r="N18" s="507"/>
      <c r="O18" s="507"/>
    </row>
    <row r="19" spans="1:16" s="305" customFormat="1">
      <c r="C19" s="309" t="s">
        <v>492</v>
      </c>
      <c r="D19" s="309">
        <v>1335003</v>
      </c>
      <c r="E19" s="309">
        <v>5697295</v>
      </c>
      <c r="F19" s="309">
        <v>5006551</v>
      </c>
      <c r="G19" s="309">
        <v>1436941</v>
      </c>
      <c r="H19" s="309">
        <v>2368911</v>
      </c>
      <c r="I19" s="309">
        <v>2567353</v>
      </c>
      <c r="J19" s="309">
        <v>734289.66128372995</v>
      </c>
      <c r="K19" s="309">
        <v>1739520</v>
      </c>
      <c r="L19" s="309">
        <f>SUM(D19:K19)</f>
        <v>20885863.661283731</v>
      </c>
      <c r="M19" s="310">
        <v>120485</v>
      </c>
      <c r="N19" s="309">
        <f>M19</f>
        <v>120485</v>
      </c>
      <c r="O19" s="309">
        <f>L19+N19</f>
        <v>21006348.661283731</v>
      </c>
    </row>
    <row r="20" spans="1:16" s="305" customFormat="1">
      <c r="C20" s="309" t="s">
        <v>472</v>
      </c>
      <c r="D20" s="309">
        <v>445001</v>
      </c>
      <c r="E20" s="309">
        <v>2047143.3099999996</v>
      </c>
      <c r="F20" s="309">
        <v>2790494.5</v>
      </c>
      <c r="G20" s="309">
        <v>921379</v>
      </c>
      <c r="H20" s="309">
        <v>752994.4890650434</v>
      </c>
      <c r="I20" s="309">
        <v>402399</v>
      </c>
      <c r="J20" s="309">
        <v>509335</v>
      </c>
      <c r="K20" s="309">
        <v>332568.76957732067</v>
      </c>
      <c r="L20" s="309">
        <f>SUM(D20:K20)</f>
        <v>8201315.0686423639</v>
      </c>
      <c r="M20" s="310">
        <v>45574</v>
      </c>
      <c r="N20" s="309">
        <f>M20</f>
        <v>45574</v>
      </c>
      <c r="O20" s="309">
        <f>L20+N20</f>
        <v>8246889.0686423639</v>
      </c>
    </row>
    <row r="21" spans="1:16" s="305" customFormat="1">
      <c r="C21" s="309" t="s">
        <v>473</v>
      </c>
      <c r="D21" s="309">
        <v>0</v>
      </c>
      <c r="E21" s="309">
        <v>0</v>
      </c>
      <c r="F21" s="309"/>
      <c r="G21" s="309">
        <v>0</v>
      </c>
      <c r="H21" s="309">
        <v>0</v>
      </c>
      <c r="I21" s="309">
        <v>0</v>
      </c>
      <c r="J21" s="309">
        <v>0</v>
      </c>
      <c r="K21" s="309">
        <v>0</v>
      </c>
      <c r="L21" s="309">
        <f>SUM(D21:K21)</f>
        <v>0</v>
      </c>
      <c r="M21" s="310">
        <v>0</v>
      </c>
      <c r="N21" s="309">
        <f>M21</f>
        <v>0</v>
      </c>
      <c r="O21" s="309">
        <f>L21+N21</f>
        <v>0</v>
      </c>
    </row>
    <row r="22" spans="1:16" s="305" customFormat="1">
      <c r="C22" s="311" t="s">
        <v>493</v>
      </c>
      <c r="D22" s="311">
        <f>D19+D20-D21</f>
        <v>1780004</v>
      </c>
      <c r="E22" s="311">
        <f>E19+E20-E21</f>
        <v>7744438.3099999996</v>
      </c>
      <c r="F22" s="311">
        <f>F19+F20-F21</f>
        <v>7797045.5</v>
      </c>
      <c r="G22" s="311">
        <f t="shared" ref="G22:L22" si="2">G19+G20-G21</f>
        <v>2358320</v>
      </c>
      <c r="H22" s="311">
        <f t="shared" si="2"/>
        <v>3121905.4890650436</v>
      </c>
      <c r="I22" s="311">
        <f t="shared" si="2"/>
        <v>2969752</v>
      </c>
      <c r="J22" s="311">
        <f t="shared" si="2"/>
        <v>1243624.6612837301</v>
      </c>
      <c r="K22" s="311">
        <f t="shared" si="2"/>
        <v>2072088.7695773207</v>
      </c>
      <c r="L22" s="311">
        <f t="shared" si="2"/>
        <v>29087178.729926094</v>
      </c>
      <c r="M22" s="311">
        <f>M19+M20-M21</f>
        <v>166059</v>
      </c>
      <c r="N22" s="311">
        <f>N19+N20-N21</f>
        <v>166059</v>
      </c>
      <c r="O22" s="311">
        <f>O19+O20-O21</f>
        <v>29253237.729926094</v>
      </c>
    </row>
    <row r="23" spans="1:16" s="312" customFormat="1">
      <c r="C23" s="311" t="s">
        <v>472</v>
      </c>
      <c r="D23" s="309">
        <v>451097</v>
      </c>
      <c r="E23" s="309">
        <v>2543502.1888250592</v>
      </c>
      <c r="F23" s="309">
        <v>3918257.3541101478</v>
      </c>
      <c r="G23" s="309">
        <v>1121948.6229760032</v>
      </c>
      <c r="H23" s="309">
        <v>468945.1612778416</v>
      </c>
      <c r="I23" s="309">
        <v>397903</v>
      </c>
      <c r="J23" s="309">
        <v>662198</v>
      </c>
      <c r="K23" s="309">
        <v>357550.79746068496</v>
      </c>
      <c r="L23" s="311">
        <f>SUM(D23:K23)</f>
        <v>9921402.124649737</v>
      </c>
      <c r="M23" s="310">
        <v>69236</v>
      </c>
      <c r="N23" s="311">
        <f>M23</f>
        <v>69236</v>
      </c>
      <c r="O23" s="311">
        <f>L23+N23</f>
        <v>9990638.124649737</v>
      </c>
    </row>
    <row r="24" spans="1:16" s="312" customFormat="1">
      <c r="C24" s="313" t="s">
        <v>473</v>
      </c>
      <c r="D24" s="309">
        <v>0</v>
      </c>
      <c r="E24" s="309">
        <v>0</v>
      </c>
      <c r="F24" s="309">
        <v>0</v>
      </c>
      <c r="G24" s="309">
        <v>0</v>
      </c>
      <c r="H24" s="309">
        <v>0</v>
      </c>
      <c r="I24" s="309">
        <v>0</v>
      </c>
      <c r="J24" s="309">
        <v>210100</v>
      </c>
      <c r="K24" s="309">
        <v>0</v>
      </c>
      <c r="L24" s="315">
        <f>SUM(D24:K24)</f>
        <v>210100</v>
      </c>
      <c r="M24" s="310">
        <v>0</v>
      </c>
      <c r="N24" s="311">
        <f>M24</f>
        <v>0</v>
      </c>
      <c r="O24" s="311">
        <f>L24+N24</f>
        <v>210100</v>
      </c>
      <c r="P24" s="312">
        <f>J15-J24</f>
        <v>39900</v>
      </c>
    </row>
    <row r="25" spans="1:16" s="312" customFormat="1">
      <c r="C25" s="311" t="s">
        <v>494</v>
      </c>
      <c r="D25" s="311">
        <f t="shared" ref="D25:O25" si="3">D22+D23-D24</f>
        <v>2231101</v>
      </c>
      <c r="E25" s="311">
        <f t="shared" si="3"/>
        <v>10287940.498825058</v>
      </c>
      <c r="F25" s="311">
        <f t="shared" si="3"/>
        <v>11715302.854110148</v>
      </c>
      <c r="G25" s="311">
        <f t="shared" si="3"/>
        <v>3480268.6229760032</v>
      </c>
      <c r="H25" s="311">
        <f t="shared" si="3"/>
        <v>3590850.6503428854</v>
      </c>
      <c r="I25" s="311">
        <f t="shared" si="3"/>
        <v>3367655</v>
      </c>
      <c r="J25" s="311">
        <f t="shared" si="3"/>
        <v>1695722.6612837301</v>
      </c>
      <c r="K25" s="311">
        <f t="shared" si="3"/>
        <v>2429639.5670380057</v>
      </c>
      <c r="L25" s="311">
        <f t="shared" si="3"/>
        <v>38798480.854575828</v>
      </c>
      <c r="M25" s="311">
        <f t="shared" si="3"/>
        <v>235295</v>
      </c>
      <c r="N25" s="311">
        <f t="shared" si="3"/>
        <v>235295</v>
      </c>
      <c r="O25" s="311">
        <f t="shared" si="3"/>
        <v>39033775.854575828</v>
      </c>
      <c r="P25" s="312">
        <f>'Notes '!F210</f>
        <v>10100</v>
      </c>
    </row>
    <row r="26" spans="1:16" s="305" customFormat="1">
      <c r="C26" s="507"/>
      <c r="D26" s="507"/>
      <c r="E26" s="507"/>
      <c r="F26" s="507"/>
      <c r="G26" s="507"/>
      <c r="H26" s="507"/>
      <c r="I26" s="507"/>
      <c r="J26" s="507"/>
      <c r="K26" s="507"/>
      <c r="L26" s="507"/>
      <c r="M26" s="507"/>
      <c r="N26" s="507"/>
      <c r="O26" s="507"/>
      <c r="P26" s="305">
        <f>SUM(P24:P25)</f>
        <v>50000</v>
      </c>
    </row>
    <row r="27" spans="1:16" s="305" customFormat="1">
      <c r="C27" s="507" t="s">
        <v>475</v>
      </c>
      <c r="D27" s="507"/>
      <c r="E27" s="507"/>
      <c r="F27" s="507"/>
      <c r="G27" s="507"/>
      <c r="H27" s="507"/>
      <c r="I27" s="507"/>
      <c r="J27" s="507"/>
      <c r="K27" s="507"/>
      <c r="L27" s="507"/>
      <c r="M27" s="507"/>
      <c r="N27" s="507"/>
      <c r="O27" s="507"/>
    </row>
    <row r="28" spans="1:16" s="305" customFormat="1">
      <c r="C28" s="309" t="s">
        <v>493</v>
      </c>
      <c r="D28" s="309">
        <f t="shared" ref="D28:J28" si="4">D13-D22</f>
        <v>11125028</v>
      </c>
      <c r="E28" s="309">
        <f t="shared" si="4"/>
        <v>69333067.689999998</v>
      </c>
      <c r="F28" s="309">
        <f>F13-F22-2</f>
        <v>37031262.674453095</v>
      </c>
      <c r="G28" s="309">
        <f>G13-G22+1</f>
        <v>7240050.1800000146</v>
      </c>
      <c r="H28" s="309">
        <f t="shared" si="4"/>
        <v>990811.01093495637</v>
      </c>
      <c r="I28" s="309">
        <f t="shared" si="4"/>
        <v>1195614.5</v>
      </c>
      <c r="J28" s="309">
        <f t="shared" si="4"/>
        <v>4401483.8387162704</v>
      </c>
      <c r="K28" s="309">
        <f>K13-K22-3</f>
        <v>1243258.4304226795</v>
      </c>
      <c r="L28" s="309">
        <f>L13-L22-3</f>
        <v>132560577.32452701</v>
      </c>
      <c r="M28" s="309">
        <f>M13-M22</f>
        <v>10960</v>
      </c>
      <c r="N28" s="309">
        <f>M28</f>
        <v>10960</v>
      </c>
      <c r="O28" s="309">
        <f>L28+N28</f>
        <v>132571537.32452701</v>
      </c>
    </row>
    <row r="29" spans="1:16" s="305" customFormat="1">
      <c r="C29" s="311" t="s">
        <v>494</v>
      </c>
      <c r="D29" s="311">
        <f>D16-D25</f>
        <v>12103931</v>
      </c>
      <c r="E29" s="311">
        <f t="shared" ref="E29:K29" si="5">E16-E25</f>
        <v>99175762.082014769</v>
      </c>
      <c r="F29" s="311">
        <f t="shared" si="5"/>
        <v>69633977.744830489</v>
      </c>
      <c r="G29" s="311">
        <f t="shared" si="5"/>
        <v>10248238.667194206</v>
      </c>
      <c r="H29" s="311">
        <f t="shared" si="5"/>
        <v>978128.81823490374</v>
      </c>
      <c r="I29" s="311">
        <f t="shared" si="5"/>
        <v>836935.03000000026</v>
      </c>
      <c r="J29" s="311">
        <f t="shared" si="5"/>
        <v>3699385.8387162699</v>
      </c>
      <c r="K29" s="311">
        <f t="shared" si="5"/>
        <v>2788941.5529619944</v>
      </c>
      <c r="L29" s="311">
        <f>L16-L25-18.9419590234756+6.59-3</f>
        <v>199465285.38199362</v>
      </c>
      <c r="M29" s="311">
        <f>M16-M25</f>
        <v>650752</v>
      </c>
      <c r="N29" s="311">
        <f>N16-N25</f>
        <v>650752</v>
      </c>
      <c r="O29" s="311">
        <f>L29+N29</f>
        <v>200116037.38199362</v>
      </c>
    </row>
    <row r="30" spans="1:16">
      <c r="A30" s="295"/>
      <c r="B30" s="295"/>
      <c r="C30" s="295"/>
      <c r="P30" s="295"/>
    </row>
    <row r="31" spans="1:16">
      <c r="A31" s="295"/>
      <c r="B31" s="295"/>
      <c r="C31" s="295"/>
      <c r="D31" s="295"/>
      <c r="E31" s="299"/>
      <c r="F31" s="295"/>
      <c r="G31" s="295"/>
      <c r="H31" s="295"/>
      <c r="I31" s="295"/>
      <c r="J31" s="295"/>
      <c r="K31" s="295"/>
      <c r="L31" s="295"/>
      <c r="M31" s="295"/>
      <c r="N31" s="295"/>
      <c r="O31" s="296"/>
      <c r="P31" s="295"/>
    </row>
    <row r="32" spans="1:16">
      <c r="A32" s="295"/>
      <c r="B32" s="295"/>
      <c r="C32" s="295"/>
      <c r="D32" s="295"/>
      <c r="E32" s="299"/>
      <c r="F32" s="295"/>
      <c r="G32" s="295"/>
      <c r="H32" s="295"/>
      <c r="I32" s="295"/>
      <c r="J32" s="295"/>
      <c r="K32" s="295"/>
      <c r="L32" s="295"/>
      <c r="M32" s="295"/>
      <c r="N32" s="295"/>
      <c r="O32" s="296"/>
      <c r="P32" s="295"/>
    </row>
    <row r="33" spans="1:16">
      <c r="A33" s="295"/>
      <c r="B33" s="295"/>
      <c r="C33" s="295"/>
      <c r="D33" s="295"/>
      <c r="E33" s="299"/>
      <c r="F33" s="295"/>
      <c r="G33" s="295"/>
      <c r="H33" s="295"/>
      <c r="I33" s="295"/>
      <c r="J33" s="295"/>
      <c r="K33" s="295"/>
      <c r="L33" s="295"/>
      <c r="M33" s="295"/>
      <c r="N33" s="295"/>
      <c r="O33" s="296"/>
      <c r="P33" s="295"/>
    </row>
    <row r="34" spans="1:16">
      <c r="A34" s="295"/>
      <c r="B34" s="295"/>
      <c r="C34" s="295"/>
      <c r="D34" s="295"/>
      <c r="E34" s="299"/>
      <c r="F34" s="295"/>
      <c r="G34" s="295"/>
      <c r="H34" s="295"/>
      <c r="I34" s="295"/>
      <c r="J34" s="295"/>
      <c r="K34" s="295"/>
      <c r="L34" s="295"/>
      <c r="M34" s="295"/>
      <c r="N34" s="295"/>
      <c r="O34" s="296"/>
      <c r="P34" s="295"/>
    </row>
    <row r="35" spans="1:16">
      <c r="A35" s="295"/>
      <c r="B35" s="295"/>
      <c r="C35" s="295"/>
      <c r="D35" s="295"/>
      <c r="E35" s="299"/>
      <c r="F35" s="295"/>
      <c r="G35" s="295"/>
      <c r="H35" s="295"/>
      <c r="I35" s="295"/>
      <c r="J35" s="295"/>
      <c r="K35" s="295"/>
      <c r="L35" s="295"/>
      <c r="M35" s="295"/>
      <c r="N35" s="295"/>
      <c r="O35" s="296"/>
      <c r="P35" s="295"/>
    </row>
    <row r="36" spans="1:16">
      <c r="A36" s="295"/>
      <c r="B36" s="295"/>
      <c r="C36" s="295"/>
      <c r="D36" s="295"/>
      <c r="E36" s="299"/>
      <c r="F36" s="295"/>
      <c r="G36" s="295"/>
      <c r="H36" s="295"/>
      <c r="I36" s="295"/>
      <c r="J36" s="295"/>
      <c r="K36" s="295"/>
      <c r="L36" s="295"/>
      <c r="M36" s="295"/>
      <c r="N36" s="295"/>
      <c r="O36" s="296"/>
      <c r="P36" s="295"/>
    </row>
    <row r="37" spans="1:16">
      <c r="A37" s="295"/>
      <c r="B37" s="295"/>
      <c r="C37" s="295"/>
      <c r="D37" s="295"/>
      <c r="E37" s="299"/>
      <c r="F37" s="295"/>
      <c r="G37" s="295"/>
      <c r="H37" s="295"/>
      <c r="I37" s="295"/>
      <c r="J37" s="295"/>
      <c r="K37" s="295"/>
      <c r="L37" s="295"/>
      <c r="M37" s="295"/>
      <c r="N37" s="295"/>
      <c r="O37" s="296"/>
      <c r="P37" s="295"/>
    </row>
    <row r="38" spans="1:16">
      <c r="A38" s="295"/>
      <c r="B38" s="295"/>
      <c r="C38" s="295"/>
      <c r="D38" s="295"/>
      <c r="E38" s="299"/>
      <c r="F38" s="295"/>
      <c r="G38" s="295"/>
      <c r="H38" s="295"/>
      <c r="I38" s="295"/>
      <c r="J38" s="295"/>
      <c r="K38" s="295"/>
      <c r="L38" s="295"/>
      <c r="M38" s="295"/>
      <c r="N38" s="295"/>
      <c r="O38" s="296"/>
      <c r="P38" s="295"/>
    </row>
    <row r="39" spans="1:16">
      <c r="A39" s="295"/>
      <c r="B39" s="295"/>
      <c r="C39" s="295"/>
      <c r="D39" s="295"/>
      <c r="E39" s="299"/>
      <c r="F39" s="295"/>
      <c r="G39" s="295"/>
      <c r="H39" s="295"/>
      <c r="I39" s="295"/>
      <c r="J39" s="295"/>
      <c r="K39" s="295"/>
      <c r="L39" s="295"/>
      <c r="M39" s="295"/>
      <c r="N39" s="295"/>
      <c r="O39" s="296"/>
      <c r="P39" s="295"/>
    </row>
    <row r="40" spans="1:16">
      <c r="A40" s="295"/>
      <c r="B40" s="295"/>
      <c r="C40" s="295"/>
      <c r="D40" s="295"/>
      <c r="E40" s="299"/>
      <c r="F40" s="295"/>
      <c r="G40" s="295"/>
      <c r="H40" s="295"/>
      <c r="I40" s="295"/>
      <c r="J40" s="295"/>
      <c r="K40" s="295"/>
      <c r="L40" s="295"/>
      <c r="M40" s="295"/>
      <c r="N40" s="295"/>
      <c r="O40" s="296"/>
      <c r="P40" s="295"/>
    </row>
    <row r="41" spans="1:16">
      <c r="A41" s="295"/>
      <c r="B41" s="295"/>
      <c r="C41" s="295"/>
      <c r="D41" s="295"/>
      <c r="E41" s="299"/>
      <c r="F41" s="295"/>
      <c r="G41" s="295"/>
      <c r="H41" s="295"/>
      <c r="I41" s="295"/>
      <c r="J41" s="295"/>
      <c r="K41" s="295"/>
      <c r="L41" s="295"/>
      <c r="M41" s="295"/>
      <c r="N41" s="295"/>
      <c r="O41" s="296"/>
      <c r="P41" s="295"/>
    </row>
  </sheetData>
  <mergeCells count="10">
    <mergeCell ref="C17:O17"/>
    <mergeCell ref="C18:O18"/>
    <mergeCell ref="C26:O26"/>
    <mergeCell ref="C27:O27"/>
    <mergeCell ref="N6:O6"/>
    <mergeCell ref="C7:C8"/>
    <mergeCell ref="D7:L7"/>
    <mergeCell ref="M7:N7"/>
    <mergeCell ref="O7:O8"/>
    <mergeCell ref="C9:O9"/>
  </mergeCells>
  <pageMargins left="0.15748031496062992" right="0.15748031496062992" top="0.39370078740157483" bottom="0.19685039370078741" header="0.19685039370078741" footer="0.19685039370078741"/>
  <pageSetup paperSize="9" scale="90" orientation="landscape" r:id="rId1"/>
  <colBreaks count="1" manualBreakCount="1">
    <brk id="1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CDD927123BAD149A7ED696C67BC8B87" ma:contentTypeVersion="10" ma:contentTypeDescription="Create a new document." ma:contentTypeScope="" ma:versionID="5558b6c7a67457582b2841b6d5299c61">
  <xsd:schema xmlns:xsd="http://www.w3.org/2001/XMLSchema" xmlns:xs="http://www.w3.org/2001/XMLSchema" xmlns:p="http://schemas.microsoft.com/office/2006/metadata/properties" xmlns:ns2="8ba43a93-2b41-44a2-a442-22a5fa4e6df7" targetNamespace="http://schemas.microsoft.com/office/2006/metadata/properties" ma:root="true" ma:fieldsID="1946bb489ebc3bb222568a06ee0b3a83" ns2:_="">
    <xsd:import namespace="8ba43a93-2b41-44a2-a442-22a5fa4e6df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a43a93-2b41-44a2-a442-22a5fa4e6d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7EF6C4-F431-48BD-B9AC-B9E9357377B9}">
  <ds:schemaRefs>
    <ds:schemaRef ds:uri="http://schemas.microsoft.com/office/2006/metadata/properties"/>
    <ds:schemaRef ds:uri="http://www.w3.org/2000/xmlns/"/>
    <ds:schemaRef ds:uri="http://schemas.microsoft.com/office/infopath/2007/PartnerControls"/>
  </ds:schemaRefs>
</ds:datastoreItem>
</file>

<file path=customXml/itemProps2.xml><?xml version="1.0" encoding="utf-8"?>
<ds:datastoreItem xmlns:ds="http://schemas.openxmlformats.org/officeDocument/2006/customXml" ds:itemID="{CDC026ED-7708-4C42-9161-D2F585F869FD}">
  <ds:schemaRefs>
    <ds:schemaRef ds:uri="http://schemas.microsoft.com/office/2006/metadata/contentType"/>
    <ds:schemaRef ds:uri="http://schemas.microsoft.com/office/2006/metadata/properties/metaAttributes"/>
    <ds:schemaRef ds:uri="http://www.w3.org/2000/xmlns/"/>
    <ds:schemaRef ds:uri="http://www.w3.org/2001/XMLSchema"/>
    <ds:schemaRef ds:uri="8ba43a93-2b41-44a2-a442-22a5fa4e6df7"/>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9257F4C-D054-4C39-B53B-C526142D0C9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Cash Flow </vt:lpstr>
      <vt:lpstr>Workings for Cash Flows</vt:lpstr>
      <vt:lpstr>Balance Sheet</vt:lpstr>
      <vt:lpstr>Profit &amp; Loss</vt:lpstr>
      <vt:lpstr>Notes </vt:lpstr>
      <vt:lpstr>Note 11</vt:lpstr>
      <vt:lpstr>'Balance Sheet'!Print_Area</vt:lpstr>
      <vt:lpstr>'Cash Flow '!Print_Area</vt:lpstr>
      <vt:lpstr>'Notes '!Print_Area</vt:lpstr>
      <vt:lpstr>'Profit &amp; Loss'!Print_Area</vt:lpstr>
      <vt:lpstr>'Balance Sheet'!Print_Titles</vt:lpstr>
      <vt:lpstr>'Notes '!Print_Titles</vt:lpstr>
      <vt:lpstr>'Profit &amp; Loss'!Print_Titles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Bhavin Tailor</dc:creator>
  <cp:lastModifiedBy>Prajapati, Manav (KCM - Vadodara)</cp:lastModifiedBy>
  <cp:lastPrinted>2016-02-04T11:47:45Z</cp:lastPrinted>
  <dcterms:created xsi:type="dcterms:W3CDTF">2016-02-02T09:16:50Z</dcterms:created>
  <dcterms:modified xsi:type="dcterms:W3CDTF">2025-07-11T06:13:13Z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0x0101002CDD927123BAD149A7ED696C67BC8B87</vt:lpwstr>
  </property>
</Properties>
</file>